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28" yWindow="65500" windowWidth="15480" windowHeight="11580" tabRatio="735" activeTab="0"/>
  </bookViews>
  <sheets>
    <sheet name="System Parameters" sheetId="1" r:id="rId1"/>
    <sheet name="Lamp Load" sheetId="2" r:id="rId2"/>
    <sheet name="LED Load" sheetId="3" r:id="rId3"/>
    <sheet name="Sign Load" sheetId="4" r:id="rId4"/>
    <sheet name="In-pavement RGL" sheetId="5" r:id="rId5"/>
    <sheet name="Elevated RGL" sheetId="6" r:id="rId6"/>
    <sheet name="Stop Bar" sheetId="7" r:id="rId7"/>
    <sheet name="Other Load(s)" sheetId="8" r:id="rId8"/>
    <sheet name="Load Summary" sheetId="9" r:id="rId9"/>
    <sheet name="variables" sheetId="10" state="hidden" r:id="rId10"/>
    <sheet name="SL Table" sheetId="11" state="hidden" r:id="rId11"/>
    <sheet name="Sheet1" sheetId="12" r:id="rId12"/>
  </sheets>
  <definedNames>
    <definedName name="architecture">'variables'!$E$5:$E$7</definedName>
    <definedName name="ccrsteps">'variables'!$C$36:$C$39</definedName>
    <definedName name="CRITERIA" localSheetId="10">'SL Table'!$F$16</definedName>
    <definedName name="ergldesc">'variables'!$G$24</definedName>
    <definedName name="fixdesc">'variables'!$G$17:$G$18</definedName>
    <definedName name="fixture">'variables'!$O$5:$O$29</definedName>
    <definedName name="fixture2">'variables'!$P$5:$P$22</definedName>
    <definedName name="fpulsing">'variables'!$R$35:$R$37</definedName>
    <definedName name="frequency">'variables'!$C$5:$C$6</definedName>
    <definedName name="gauge">'variables'!$I$5:$I$6</definedName>
    <definedName name="gauge2">'variables'!$I$8:$I$9</definedName>
    <definedName name="gendesc">'variables'!$E$10:$E$27</definedName>
    <definedName name="inputvoltage">'variables'!$E$30:$E$39</definedName>
    <definedName name="irgldesc">'variables'!$G$21</definedName>
    <definedName name="lamparch">'variables'!$I$12:$I$20</definedName>
    <definedName name="lamptype">'variables'!$G$9:$G$11</definedName>
    <definedName name="lampwatt">'variables'!$A$12</definedName>
    <definedName name="ledwatts">'variables'!$L$5:$L$15</definedName>
    <definedName name="monitor">'variables'!$A$15:$A$16</definedName>
    <definedName name="npulsing">'variables'!$R$40:$R$41</definedName>
    <definedName name="otherdesc">'variables'!$R$16:$R$32</definedName>
    <definedName name="output">'variables'!$A$5:$A$6</definedName>
    <definedName name="_xlnm.Print_Area" localSheetId="5">'Elevated RGL'!$A$2:$O$43</definedName>
    <definedName name="_xlnm.Print_Area" localSheetId="4">'In-pavement RGL'!$A$2:$P$45</definedName>
    <definedName name="_xlnm.Print_Area" localSheetId="1">'Lamp Load'!$A$2:$P$123</definedName>
    <definedName name="_xlnm.Print_Area" localSheetId="2">'LED Load'!$A$4:$N$129</definedName>
    <definedName name="_xlnm.Print_Area" localSheetId="8">'Load Summary'!$A$3:$M$72</definedName>
    <definedName name="_xlnm.Print_Area" localSheetId="7">'Other Load(s)'!$A$3:$P$88</definedName>
    <definedName name="_xlnm.Print_Area" localSheetId="3">'Sign Load'!$A$2:$P$128</definedName>
    <definedName name="_xlnm.Print_Area" localSheetId="10">'SL Table'!$A$1:$J$113</definedName>
    <definedName name="_xlnm.Print_Area" localSheetId="6">'Stop Bar'!$A$3:$T$138</definedName>
    <definedName name="_xlnm.Print_Area" localSheetId="0">'System Parameters'!$A$2:$I$26</definedName>
    <definedName name="pulsing">'variables'!$C$16:$C$17</definedName>
    <definedName name="sensor">'variables'!$I$23:$I$24</definedName>
    <definedName name="signman">'variables'!$A$9</definedName>
    <definedName name="signsize">'variables'!$C$9:$C$13</definedName>
    <definedName name="signstyle">'variables'!$R$11:$R$13</definedName>
    <definedName name="signtype">'variables'!$R$5:$R$8</definedName>
    <definedName name="Thyristor">'variables'!$C$20:$C$29</definedName>
    <definedName name="transform">'variables'!$I$27:$I$35</definedName>
    <definedName name="units">'variables'!$G$5:$G$6</definedName>
    <definedName name="watts">'variables'!$L$5:$L$17</definedName>
    <definedName name="watts2">'variables'!$G$14</definedName>
    <definedName name="xfmrloss">'variables'!$M$5:$M$17</definedName>
    <definedName name="yesno">'variables'!$C$32:$C$33</definedName>
  </definedNames>
  <calcPr fullCalcOnLoad="1"/>
</workbook>
</file>

<file path=xl/sharedStrings.xml><?xml version="1.0" encoding="utf-8"?>
<sst xmlns="http://schemas.openxmlformats.org/spreadsheetml/2006/main" count="1630" uniqueCount="468">
  <si>
    <t>Maximum CCR Output Current</t>
  </si>
  <si>
    <t>CCR Architecture</t>
  </si>
  <si>
    <t>Estimated roundtrip length of L-824 series circuit wire</t>
  </si>
  <si>
    <t xml:space="preserve">Note: </t>
  </si>
  <si>
    <t>Circuit Identification (if applicable)</t>
  </si>
  <si>
    <t>A.</t>
  </si>
  <si>
    <t>1.</t>
  </si>
  <si>
    <t>Fixture Description</t>
  </si>
  <si>
    <t>Manufacturer</t>
  </si>
  <si>
    <t>Number of Light Fixtures</t>
  </si>
  <si>
    <t>B.</t>
  </si>
  <si>
    <t>C.</t>
  </si>
  <si>
    <t>D.</t>
  </si>
  <si>
    <t>E.</t>
  </si>
  <si>
    <t>F.</t>
  </si>
  <si>
    <t>G.</t>
  </si>
  <si>
    <t>Isolation Transformer Used</t>
  </si>
  <si>
    <t>Total Fixture Load No. 1</t>
  </si>
  <si>
    <t>*</t>
  </si>
  <si>
    <t>Lamp Wattage*</t>
  </si>
  <si>
    <t>Other Load on Isolation Transformer**</t>
  </si>
  <si>
    <t>**</t>
  </si>
  <si>
    <t xml:space="preserve"> VA</t>
  </si>
  <si>
    <t>Sign Manufacturer</t>
  </si>
  <si>
    <t>Sign VA as seen on the primary of the isolation transformer</t>
  </si>
  <si>
    <t>Sign Transformer Used</t>
  </si>
  <si>
    <t>Sign Size</t>
  </si>
  <si>
    <t>Total Other Loads</t>
  </si>
  <si>
    <t>CCR Load Summary</t>
  </si>
  <si>
    <t>Yes</t>
  </si>
  <si>
    <t>Airport Name</t>
  </si>
  <si>
    <t>L-824 Wire Resistance</t>
  </si>
  <si>
    <t>Total Tungsten-Halogen/Incandescent Lamp Load</t>
  </si>
  <si>
    <t xml:space="preserve">Reference Data: </t>
  </si>
  <si>
    <t>Frequency</t>
  </si>
  <si>
    <t xml:space="preserve">A. </t>
  </si>
  <si>
    <t>Sign Power Architecture</t>
  </si>
  <si>
    <t>Sign Style</t>
  </si>
  <si>
    <t>H.</t>
  </si>
  <si>
    <t xml:space="preserve"> W</t>
  </si>
  <si>
    <t>2.</t>
  </si>
  <si>
    <t>Total Fixture Load No. 2</t>
  </si>
  <si>
    <t>3.</t>
  </si>
  <si>
    <t>Total Fixture Load No. 3</t>
  </si>
  <si>
    <t>4.</t>
  </si>
  <si>
    <t>Total Fixture Load No. 4</t>
  </si>
  <si>
    <t>I.</t>
  </si>
  <si>
    <t>L-858Y</t>
  </si>
  <si>
    <t>Type</t>
  </si>
  <si>
    <t>Legend Color</t>
  </si>
  <si>
    <t>Background Color</t>
  </si>
  <si>
    <t>Size 1 means 12 in. (30.5 cm) Legend Height</t>
  </si>
  <si>
    <t>L-858B - Runway Distance Remaining</t>
  </si>
  <si>
    <t>Modules</t>
  </si>
  <si>
    <t>Lamps</t>
  </si>
  <si>
    <t>L-858B</t>
  </si>
  <si>
    <t>Size 2 means 15 in (38.1 cm) Legend Height</t>
  </si>
  <si>
    <t>Size 4 means 40 in (101.6 cm) Legend Height</t>
  </si>
  <si>
    <t>Size 3 means 18 in (45.7 cm) Legend Height</t>
  </si>
  <si>
    <t>Size 5 means 25 in (63.5 cm) Legend Height</t>
  </si>
  <si>
    <t>Black</t>
  </si>
  <si>
    <t>Yellow</t>
  </si>
  <si>
    <t>L-858R</t>
  </si>
  <si>
    <t>Red</t>
  </si>
  <si>
    <t>L-858L</t>
  </si>
  <si>
    <t>White</t>
  </si>
  <si>
    <t>White with Black Outline</t>
  </si>
  <si>
    <t>Sign Load No. 1 Calculator</t>
  </si>
  <si>
    <t>Total Sign Load No. 1</t>
  </si>
  <si>
    <t>5.</t>
  </si>
  <si>
    <t>In-pavement RGL Load Calculator</t>
  </si>
  <si>
    <t>Any Other Load</t>
  </si>
  <si>
    <t>Other Load on Isolation Transformer</t>
  </si>
  <si>
    <t>Monitored or Unmonitored?</t>
  </si>
  <si>
    <t>L-852G</t>
  </si>
  <si>
    <t>Fixture Manufacturer</t>
  </si>
  <si>
    <t>Total Number of In-pavement Light Fixtures on Circuit</t>
  </si>
  <si>
    <t>Monitoring Device Load (if present).</t>
  </si>
  <si>
    <t>Load Calculation</t>
  </si>
  <si>
    <t>Type of Fixture Pulsing Device Used</t>
  </si>
  <si>
    <t>J.</t>
  </si>
  <si>
    <t xml:space="preserve">Note: Zero is automatically assumed if transformer is located underneath fixture.  </t>
  </si>
  <si>
    <t>Total Number of Elevated Light Fixtures on Circuit</t>
  </si>
  <si>
    <t>There also might be a CCR loading consideration if pulsing RGLs are being phased in with existing steady-burning yellow hold bars and all lights will be steady-burning initially.</t>
  </si>
  <si>
    <t>Stop Bar Loads, with or without In-pavement &amp; Elevated RGL Loads</t>
  </si>
  <si>
    <t>L-852G/S</t>
  </si>
  <si>
    <t>In-pavement RGL Load Calculator (L-852G Side only in RVR &gt;1200 ft.)</t>
  </si>
  <si>
    <t>Control/Monitoring Interface Device Load</t>
  </si>
  <si>
    <t>Total Stop Bar Load</t>
  </si>
  <si>
    <t>Sensor Load</t>
  </si>
  <si>
    <t>Type of Sensor Used</t>
  </si>
  <si>
    <t>Total number of sensors</t>
  </si>
  <si>
    <t>Total Sensor Load</t>
  </si>
  <si>
    <t>Are long secondary wires present?</t>
  </si>
  <si>
    <t>VA</t>
  </si>
  <si>
    <t>30/45</t>
  </si>
  <si>
    <t>Lamp Load 1</t>
  </si>
  <si>
    <t>Lamp Load 2</t>
  </si>
  <si>
    <t>Lamp Load 3</t>
  </si>
  <si>
    <t>Lamp Load 4</t>
  </si>
  <si>
    <t>Sign Load 1</t>
  </si>
  <si>
    <t>Sign Load 2</t>
  </si>
  <si>
    <t>Sign Load 3</t>
  </si>
  <si>
    <t>Sign Load 4</t>
  </si>
  <si>
    <t xml:space="preserve">D. </t>
  </si>
  <si>
    <t>60Hz</t>
  </si>
  <si>
    <t>50Hz</t>
  </si>
  <si>
    <t>architecture</t>
  </si>
  <si>
    <t>output</t>
  </si>
  <si>
    <t>frequency</t>
  </si>
  <si>
    <t>Ferroresonant</t>
  </si>
  <si>
    <t>Feet</t>
  </si>
  <si>
    <t>Meters</t>
  </si>
  <si>
    <t>units</t>
  </si>
  <si>
    <t>watts</t>
  </si>
  <si>
    <t>L-850A</t>
  </si>
  <si>
    <t>L-850B</t>
  </si>
  <si>
    <t>L-850C</t>
  </si>
  <si>
    <t>L-850E</t>
  </si>
  <si>
    <t>L-850D</t>
  </si>
  <si>
    <t>L-850F</t>
  </si>
  <si>
    <t>L-852A</t>
  </si>
  <si>
    <t>L-852B</t>
  </si>
  <si>
    <t>L-852C</t>
  </si>
  <si>
    <t>L-852D</t>
  </si>
  <si>
    <t>L-852E</t>
  </si>
  <si>
    <t>L-852F</t>
  </si>
  <si>
    <t>L-852S</t>
  </si>
  <si>
    <t>L-852T</t>
  </si>
  <si>
    <t>L-860</t>
  </si>
  <si>
    <t>L-860E</t>
  </si>
  <si>
    <t>L-861</t>
  </si>
  <si>
    <t>L-861E</t>
  </si>
  <si>
    <t>L-861T</t>
  </si>
  <si>
    <t>L-861SE</t>
  </si>
  <si>
    <t>L-862</t>
  </si>
  <si>
    <t>L-862E</t>
  </si>
  <si>
    <t>L-862S</t>
  </si>
  <si>
    <t>fixture</t>
  </si>
  <si>
    <t>signsize</t>
  </si>
  <si>
    <t>Size 1</t>
  </si>
  <si>
    <t>Size 2</t>
  </si>
  <si>
    <t>Size 3</t>
  </si>
  <si>
    <t>Size 4</t>
  </si>
  <si>
    <t>Size 5</t>
  </si>
  <si>
    <t>L-858Y - Direction/Destination/Boundary</t>
  </si>
  <si>
    <t>L-858R - Mandatory</t>
  </si>
  <si>
    <t>L-858L - Runway/Taxiway Location</t>
  </si>
  <si>
    <t>signtype</t>
  </si>
  <si>
    <t>gendesc</t>
  </si>
  <si>
    <t>signman</t>
  </si>
  <si>
    <t>lamptype</t>
  </si>
  <si>
    <t>Halogen</t>
  </si>
  <si>
    <t>Fluorescent</t>
  </si>
  <si>
    <t>Low VA</t>
  </si>
  <si>
    <t>Standard VA</t>
  </si>
  <si>
    <t>5.5A (Single-step)</t>
  </si>
  <si>
    <t>Style 2 (4.8A - 6.6A) 3-step</t>
  </si>
  <si>
    <t>Style 3 (2.8A - 6.6A) 5-step</t>
  </si>
  <si>
    <t>Style 5 (5.5A only)</t>
  </si>
  <si>
    <t>signstyle</t>
  </si>
  <si>
    <t>transform</t>
  </si>
  <si>
    <t>lampwatt</t>
  </si>
  <si>
    <t>Monitored</t>
  </si>
  <si>
    <t>monitor</t>
  </si>
  <si>
    <t>Un-Monitored</t>
  </si>
  <si>
    <t>pulsing</t>
  </si>
  <si>
    <t>Fixture Load Calculator #1</t>
  </si>
  <si>
    <t>Fixture Load Calculator #2</t>
  </si>
  <si>
    <t>Fixture Load Calculator #3</t>
  </si>
  <si>
    <t>Fixture Load Calculator #4</t>
  </si>
  <si>
    <t>L-830-1</t>
  </si>
  <si>
    <t>L-830-2</t>
  </si>
  <si>
    <t>L-830-3</t>
  </si>
  <si>
    <t>L-830-4</t>
  </si>
  <si>
    <t>L-830-5</t>
  </si>
  <si>
    <t>L-830-6</t>
  </si>
  <si>
    <t>L-830-7</t>
  </si>
  <si>
    <t>L-830-8</t>
  </si>
  <si>
    <t>L-830-9</t>
  </si>
  <si>
    <t>L-830-10</t>
  </si>
  <si>
    <t>L-830-11</t>
  </si>
  <si>
    <t>L-830-12</t>
  </si>
  <si>
    <t>L-830-13</t>
  </si>
  <si>
    <t>6.6A/6.6A</t>
  </si>
  <si>
    <t>20A/6.6A</t>
  </si>
  <si>
    <t>6.6A/20A</t>
  </si>
  <si>
    <t>20A/20A</t>
  </si>
  <si>
    <t>6/9</t>
  </si>
  <si>
    <t>L-830-15</t>
  </si>
  <si>
    <t>L-830-16</t>
  </si>
  <si>
    <t>L-830-17</t>
  </si>
  <si>
    <t>L-830-18</t>
  </si>
  <si>
    <t>L-830-19</t>
  </si>
  <si>
    <t>20/25</t>
  </si>
  <si>
    <t>10/15</t>
  </si>
  <si>
    <t>3 / 4.5</t>
  </si>
  <si>
    <t>6 / 7.5</t>
  </si>
  <si>
    <t>9</t>
  </si>
  <si>
    <t>6</t>
  </si>
  <si>
    <t>xfmrloss</t>
  </si>
  <si>
    <t>lamparch</t>
  </si>
  <si>
    <t>300 (2)</t>
  </si>
  <si>
    <t>500 (2)</t>
  </si>
  <si>
    <t>1 Module</t>
  </si>
  <si>
    <t>2 Module</t>
  </si>
  <si>
    <t>3 Module</t>
  </si>
  <si>
    <t>4 Module</t>
  </si>
  <si>
    <t>LED fixture load</t>
  </si>
  <si>
    <t>(Any other load not listed in calculator.)</t>
  </si>
  <si>
    <t>Note: Use the Stop Bar tab if the fixture is a L-852G/S.</t>
  </si>
  <si>
    <t>Note: Selecting Unmonitored zeros out any load associated with the Master.</t>
  </si>
  <si>
    <t>No</t>
  </si>
  <si>
    <t>yesno</t>
  </si>
  <si>
    <t>1. Estimated roundtrip length of L-830 secondary wire</t>
  </si>
  <si>
    <t>2. L-830 Secondary Wire Gauge</t>
  </si>
  <si>
    <r>
      <t xml:space="preserve">Note: The load calculations assumes the fixtures alternately pulse according to FAA requirements. </t>
    </r>
  </si>
  <si>
    <t>watts2</t>
  </si>
  <si>
    <t>Note: This, for example, is the BRITE/AGLAS Master load, if any.</t>
  </si>
  <si>
    <t>Note: Use the Stop Bar tab if the L-804 is on the same circuit as the Stop Bar.</t>
  </si>
  <si>
    <t>Note: Enter the wattage for only one of the two lamps in the L-804 (since only one is on at a time.)</t>
  </si>
  <si>
    <t>Microwave</t>
  </si>
  <si>
    <t>Inductive Loop</t>
  </si>
  <si>
    <t>sensor</t>
  </si>
  <si>
    <t>fixdesc</t>
  </si>
  <si>
    <t>Internal PCB (unmonitored only)</t>
  </si>
  <si>
    <t>fpulsing</t>
  </si>
  <si>
    <t>Note: Typing in L-852G/S enables all L-852G rows.</t>
  </si>
  <si>
    <t>6.</t>
  </si>
  <si>
    <t>7.</t>
  </si>
  <si>
    <t>8.</t>
  </si>
  <si>
    <t>9.</t>
  </si>
  <si>
    <t>10.</t>
  </si>
  <si>
    <t>L-849A/C/E REIL with PA-4</t>
  </si>
  <si>
    <t>L-806 Wind Cone with PA-4</t>
  </si>
  <si>
    <t>L-807 Wind Cone with PA-4</t>
  </si>
  <si>
    <t>otherdesc</t>
  </si>
  <si>
    <t>Thyristor</t>
  </si>
  <si>
    <t>1. Other Pulsing Device Load plus isolation transformer loss when ON</t>
  </si>
  <si>
    <t>2. Other Pulsing Device Load plus isolation transformer loss when OFF</t>
  </si>
  <si>
    <t>Note: Entering PCB version inserts load for PCB only and auto zeros anything associated with BRITE / AGLAS</t>
  </si>
  <si>
    <t>Transformer</t>
  </si>
  <si>
    <t>Power factor</t>
  </si>
  <si>
    <t>load</t>
  </si>
  <si>
    <t>type</t>
  </si>
  <si>
    <t>style</t>
  </si>
  <si>
    <t>Low Va</t>
  </si>
  <si>
    <t>Standard Va</t>
  </si>
  <si>
    <t>irgldesc</t>
  </si>
  <si>
    <t>ergldesc</t>
  </si>
  <si>
    <t>L-804</t>
  </si>
  <si>
    <t>500 &amp; 300</t>
  </si>
  <si>
    <t xml:space="preserve">300 (2) </t>
  </si>
  <si>
    <t>Sign Load No. 2 Calculator</t>
  </si>
  <si>
    <t>Total Sign Load No. 2</t>
  </si>
  <si>
    <t>Sign Load No. 3 Calculator</t>
  </si>
  <si>
    <t>Total Sign Load No. 3</t>
  </si>
  <si>
    <t>Sign Load No. 4 Calculator</t>
  </si>
  <si>
    <t>Total Sign Load No. 4</t>
  </si>
  <si>
    <t xml:space="preserve"> SYSTEM PARAMETERS</t>
  </si>
  <si>
    <t xml:space="preserve">  LED LOAD</t>
  </si>
  <si>
    <t xml:space="preserve">  Other Load(s)</t>
  </si>
  <si>
    <t>Total In-pavement RGL Fixture load</t>
  </si>
  <si>
    <t>Note: This calculation assumes that there is no operational need to have all lights ON at the same time. If all the lights are ON, the CCR might be overloaded in at least the high step (B5/B100). The FAA requires that RGLs pulse in all operational modes: Power-on, Normal Operation, and Failsafe mode. Therefore, there is no operational situation in which RGL lights will be steady burning ON.</t>
  </si>
  <si>
    <t>1. Pulsing Device Load.</t>
  </si>
  <si>
    <t xml:space="preserve"> In-Pavement Runway Guard Light (RGL)</t>
  </si>
  <si>
    <t xml:space="preserve"> Elevated L-804 Runway Guard Light (RGL)</t>
  </si>
  <si>
    <t xml:space="preserve">Total Elevated RGL Fixture Load </t>
  </si>
  <si>
    <t>LED Load 1</t>
  </si>
  <si>
    <t>LED Load 2</t>
  </si>
  <si>
    <t>LED Load 3</t>
  </si>
  <si>
    <t>LED Load 4</t>
  </si>
  <si>
    <t>L-824 LOAD</t>
  </si>
  <si>
    <t xml:space="preserve">  Select from dropdown or type-in</t>
  </si>
  <si>
    <t>Dropdown or type-in</t>
  </si>
  <si>
    <t>Total Calculated CCR Load</t>
  </si>
  <si>
    <t>Number of Sign Modules</t>
  </si>
  <si>
    <t>Series Circuit Cable Wire Length Units</t>
  </si>
  <si>
    <t xml:space="preserve"> Load</t>
  </si>
  <si>
    <t>AWG</t>
  </si>
  <si>
    <t>awg</t>
  </si>
  <si>
    <t xml:space="preserve"> Amps</t>
  </si>
  <si>
    <t>f</t>
  </si>
  <si>
    <t>m</t>
  </si>
  <si>
    <t>For Tamaqua AWG 6, use 0.42 ohms/1,000 Feet</t>
  </si>
  <si>
    <t>For Tamaqua AWG 8, use 0.66 ohms/1,000 Feet</t>
  </si>
  <si>
    <t xml:space="preserve">  Tungsten Halogen/Incandescent Lamp Load</t>
  </si>
  <si>
    <t>50</t>
  </si>
  <si>
    <t>fixture2</t>
  </si>
  <si>
    <t xml:space="preserve">G. </t>
  </si>
  <si>
    <t>Autofill or type-in</t>
  </si>
  <si>
    <t>also type-in</t>
  </si>
  <si>
    <t xml:space="preserve">Total Load </t>
  </si>
  <si>
    <t xml:space="preserve">Other Losses (if any) </t>
  </si>
  <si>
    <t xml:space="preserve">Device VA </t>
  </si>
  <si>
    <t xml:space="preserve">Isolation Transformer Used (if any) </t>
  </si>
  <si>
    <t xml:space="preserve">Isolation Transformer Losses (if any) </t>
  </si>
  <si>
    <t>Quantity</t>
  </si>
  <si>
    <t>In-pavement Stop Bar</t>
  </si>
  <si>
    <t>Elevated Stop Bar</t>
  </si>
  <si>
    <t>SubTotal</t>
  </si>
  <si>
    <t>mm2</t>
  </si>
  <si>
    <r>
      <t>mm</t>
    </r>
    <r>
      <rPr>
        <vertAlign val="superscript"/>
        <sz val="10"/>
        <rFont val="Arial"/>
        <family val="2"/>
      </rPr>
      <t>2</t>
    </r>
  </si>
  <si>
    <t>L-824 Wire Size</t>
  </si>
  <si>
    <t>Total Isolation Transformer Load</t>
  </si>
  <si>
    <t>Isolation Transformer Losses</t>
  </si>
  <si>
    <t>Total CCR Load for Fixture No. 1</t>
  </si>
  <si>
    <t>Isolation Transformer Wattage</t>
  </si>
  <si>
    <t>2. Isolation Transformer Secondary Wire Gauge</t>
  </si>
  <si>
    <t>1. Estimated roundtrip length of Isolation Transformer secondary wire</t>
  </si>
  <si>
    <t>Total Number of Signs in this Configuration</t>
  </si>
  <si>
    <t>Sign Load No. 5 Calculator</t>
  </si>
  <si>
    <t>Total Sign Load No. 5</t>
  </si>
  <si>
    <r>
      <t xml:space="preserve">Other Load Description </t>
    </r>
    <r>
      <rPr>
        <sz val="10"/>
        <rFont val="Arial"/>
        <family val="2"/>
      </rPr>
      <t>(Select From Dropdown or Type-in)</t>
    </r>
  </si>
  <si>
    <t>Select from dropdown or type-in</t>
  </si>
  <si>
    <t>Type-in</t>
  </si>
  <si>
    <t>Select from dropdown</t>
  </si>
  <si>
    <t>3. Wire Resistance</t>
  </si>
  <si>
    <t xml:space="preserve"> AWG</t>
  </si>
  <si>
    <t>Any Other Load on CCR</t>
  </si>
  <si>
    <t>Max. CCR Load for Fixture + Pulsing Device + Transformer</t>
  </si>
  <si>
    <t>Monitoring Device Load + Other Load</t>
  </si>
  <si>
    <t>Type of Control/Monitoring Device Used</t>
  </si>
  <si>
    <t>1. Max. Control/Monitoring Device Load</t>
  </si>
  <si>
    <t>Total Number of In-pavement Stop Bar Fixtures on Circuit</t>
  </si>
  <si>
    <t>Total Number of Elevated Stop Bar Fixtures on Circuit</t>
  </si>
  <si>
    <t xml:space="preserve">Individual Sensor + Isolation Transformer (if present) Load </t>
  </si>
  <si>
    <t>Total Individual Fixture CCR Load</t>
  </si>
  <si>
    <t>Note: Use this Stop Bar tab if the L-804 is on the same circuit as the Stop Bar.</t>
  </si>
  <si>
    <t>npulsing</t>
  </si>
  <si>
    <t>Max CCR Load for Fixture + Pulsing Device + Transformer</t>
  </si>
  <si>
    <t>Circuit Identification</t>
  </si>
  <si>
    <t>Number of CCR Steps</t>
  </si>
  <si>
    <t>Input Voltage</t>
  </si>
  <si>
    <t>240Vac</t>
  </si>
  <si>
    <t>Load Description</t>
  </si>
  <si>
    <t>Manuf.</t>
  </si>
  <si>
    <t>Individual Device CCR Load VA</t>
  </si>
  <si>
    <t>Subtotal Load VA</t>
  </si>
  <si>
    <t>Subtotal Load Type VA</t>
  </si>
  <si>
    <t>Total Lamp Load</t>
  </si>
  <si>
    <t>Total LED Load</t>
  </si>
  <si>
    <t>Sign</t>
  </si>
  <si>
    <t>Sign Load 5</t>
  </si>
  <si>
    <t>Total Sign Load</t>
  </si>
  <si>
    <t>In-pavement RGL Fixture Load</t>
  </si>
  <si>
    <t>In-pavement RGL Monitoring Device Load</t>
  </si>
  <si>
    <t>Total In-pavement RGL Load</t>
  </si>
  <si>
    <t>Elevated RGL Fixture Load</t>
  </si>
  <si>
    <t>Elevated RGL Monitoring Device Load</t>
  </si>
  <si>
    <t>Total Elevated RGL Load</t>
  </si>
  <si>
    <t>Stop Bar In-pavement Load</t>
  </si>
  <si>
    <t>Stop Bar Elevated Fixture Load</t>
  </si>
  <si>
    <t>Stop Bar Sensor Load</t>
  </si>
  <si>
    <t>Stop Bar Elevated RGL Load</t>
  </si>
  <si>
    <t>Stop Bar Monitoring Device Load</t>
  </si>
  <si>
    <t>Other Load 1</t>
  </si>
  <si>
    <t>Other Load 2</t>
  </si>
  <si>
    <t>Other Load 3</t>
  </si>
  <si>
    <t>Other Load 4</t>
  </si>
  <si>
    <t>Other Load 5</t>
  </si>
  <si>
    <t>Other Load 6</t>
  </si>
  <si>
    <t>Other Load 7</t>
  </si>
  <si>
    <t>Other Load 8</t>
  </si>
  <si>
    <t>Other Load 9</t>
  </si>
  <si>
    <t>Other Load 10</t>
  </si>
  <si>
    <t>L-824 Wire Load</t>
  </si>
  <si>
    <t>L-824</t>
  </si>
  <si>
    <t>Desired Safety Factor</t>
  </si>
  <si>
    <t>CCR Load with Safety Factor</t>
  </si>
  <si>
    <t>Next Largest CCR size</t>
  </si>
  <si>
    <t>Actual CCR Safety Factor</t>
  </si>
  <si>
    <t>Do you want to export summary data to an overall CCR summary spreadsheet?</t>
  </si>
  <si>
    <t>EXPORT</t>
  </si>
  <si>
    <t>Qty.</t>
  </si>
  <si>
    <t>Device Description</t>
  </si>
  <si>
    <t>Total Other Load</t>
  </si>
  <si>
    <t>%   Type in a percentage.</t>
  </si>
  <si>
    <t>3-Step (4.8A-6.6A)</t>
  </si>
  <si>
    <t>5-Step (2.8A-6.6A)</t>
  </si>
  <si>
    <t>5-Step (8.5A-20A)</t>
  </si>
  <si>
    <t>1-Step (5.5A)</t>
  </si>
  <si>
    <t>ccrsteps</t>
  </si>
  <si>
    <t>208Vac</t>
  </si>
  <si>
    <t>220Vac</t>
  </si>
  <si>
    <t>480Vac</t>
  </si>
  <si>
    <t>2400Vac</t>
  </si>
  <si>
    <t>inputvoltage</t>
  </si>
  <si>
    <t>Other Manufacturer SCR</t>
  </si>
  <si>
    <t>%</t>
  </si>
  <si>
    <t>% Tap</t>
  </si>
  <si>
    <t>KW</t>
  </si>
  <si>
    <t>Recommended Tap Setting</t>
  </si>
  <si>
    <t>(Thyristor or SCR CCR only)</t>
  </si>
  <si>
    <t>K.</t>
  </si>
  <si>
    <t xml:space="preserve">  Clicking on this button exports this sheet to a new spreadsheet</t>
  </si>
  <si>
    <t>BRITE II Single Remote</t>
  </si>
  <si>
    <t>BRITE II Dual Remote</t>
  </si>
  <si>
    <t>Max. CCR Load for Fixture + Pulsing Device + Transformer Losses</t>
  </si>
  <si>
    <t>ADB</t>
  </si>
  <si>
    <t>Other Load on Isolation Transformer *</t>
  </si>
  <si>
    <t>CCR LOAD CALCULATOR | © 2009-2014 ADB Airfield Solutions | All Rights Reserved.</t>
  </si>
  <si>
    <r>
      <t>Note:</t>
    </r>
    <r>
      <rPr>
        <i/>
        <sz val="10"/>
        <color indexed="60"/>
        <rFont val="Arial"/>
        <family val="2"/>
      </rPr>
      <t xml:space="preserve"> If fixture has multiple lamps, enter maximum wattage when maximum number of lamps are on. Example: For a bi-directional L-852D (with two 30W lamps) where both lamps can be on at the same time, enter 60W.</t>
    </r>
  </si>
  <si>
    <r>
      <t>Note:</t>
    </r>
    <r>
      <rPr>
        <sz val="10"/>
        <color indexed="60"/>
        <rFont val="Arial"/>
        <family val="2"/>
      </rPr>
      <t xml:space="preserve"> Any other load not listed in calculator.</t>
    </r>
  </si>
  <si>
    <t>230Vac</t>
  </si>
  <si>
    <t>347Vac</t>
  </si>
  <si>
    <t>380Vac</t>
  </si>
  <si>
    <t>400Vac</t>
  </si>
  <si>
    <t>600Vac</t>
  </si>
  <si>
    <t>L-850T</t>
  </si>
  <si>
    <t>L-852J</t>
  </si>
  <si>
    <t>L-852K</t>
  </si>
  <si>
    <t>Total LED Fixture Load</t>
  </si>
  <si>
    <t>FAA Sign Sizes</t>
  </si>
  <si>
    <t>FAA Sign Types</t>
  </si>
  <si>
    <t>FAA LED</t>
  </si>
  <si>
    <t>LED</t>
  </si>
  <si>
    <t>ICAO LED (Single Sided) (600 mm)</t>
  </si>
  <si>
    <t>ICAO LED (Dual Sided) (600 mm)</t>
  </si>
  <si>
    <t>ICAO LED (Single Sided) (800 mm)</t>
  </si>
  <si>
    <t>ICAO LED (Dual Sided) (800 mm)</t>
  </si>
  <si>
    <t>ICAO LED (Single Sided) (600mm)</t>
  </si>
  <si>
    <t>Fixture Load</t>
  </si>
  <si>
    <t>BRITE III Dual Remote (AGLAS)</t>
  </si>
  <si>
    <t>BRITE III (AGLAS) Single Remote</t>
  </si>
  <si>
    <t xml:space="preserve"> W or VA (LED)</t>
  </si>
  <si>
    <r>
      <rPr>
        <b/>
        <sz val="10"/>
        <color indexed="60"/>
        <rFont val="Arial"/>
        <family val="2"/>
      </rPr>
      <t>*Note:</t>
    </r>
    <r>
      <rPr>
        <sz val="10"/>
        <color indexed="60"/>
        <rFont val="Arial"/>
        <family val="2"/>
      </rPr>
      <t xml:space="preserve"> Used for incandescent only. Enter 0 if LED.</t>
    </r>
  </si>
  <si>
    <r>
      <rPr>
        <b/>
        <sz val="10"/>
        <color indexed="60"/>
        <rFont val="Arial"/>
        <family val="2"/>
      </rPr>
      <t>*Note:</t>
    </r>
    <r>
      <rPr>
        <sz val="10"/>
        <color indexed="60"/>
        <rFont val="Arial"/>
        <family val="2"/>
      </rPr>
      <t xml:space="preserve"> Enter isolation transformer load if LED.</t>
    </r>
  </si>
  <si>
    <r>
      <rPr>
        <b/>
        <sz val="10"/>
        <color indexed="60"/>
        <rFont val="Arial"/>
        <family val="2"/>
      </rPr>
      <t>*Note:</t>
    </r>
    <r>
      <rPr>
        <sz val="10"/>
        <color indexed="60"/>
        <rFont val="Arial"/>
        <family val="2"/>
      </rPr>
      <t xml:space="preserve"> Enter 0 if LED.</t>
    </r>
  </si>
  <si>
    <r>
      <rPr>
        <b/>
        <sz val="10"/>
        <color indexed="60"/>
        <rFont val="Arial"/>
        <family val="2"/>
      </rPr>
      <t>* Note:</t>
    </r>
    <r>
      <rPr>
        <sz val="10"/>
        <color indexed="60"/>
        <rFont val="Arial"/>
        <family val="2"/>
      </rPr>
      <t xml:space="preserve"> Value will autofill, but you can manually enter a number</t>
    </r>
  </si>
  <si>
    <r>
      <rPr>
        <b/>
        <sz val="9"/>
        <color indexed="60"/>
        <rFont val="Arial"/>
        <family val="2"/>
      </rPr>
      <t>* Note:</t>
    </r>
    <r>
      <rPr>
        <sz val="9"/>
        <color indexed="60"/>
        <rFont val="Arial"/>
        <family val="2"/>
      </rPr>
      <t xml:space="preserve"> Value will autofill, but you can manually enter a number</t>
    </r>
  </si>
  <si>
    <t>L-849A/E LED REIL</t>
  </si>
  <si>
    <t>L-849C LED REIL</t>
  </si>
  <si>
    <t>4-Box (L-880) Type B (Current Driven) 2-Lamp Optical Box</t>
  </si>
  <si>
    <t>4-Box (L-880) Type B (Current Driven) 3-Lamp Optical Box</t>
  </si>
  <si>
    <t>2-Box (L-881) Type B (Current Driven) 2-Lamp Optical Box</t>
  </si>
  <si>
    <t>2-Box (L-881) Type B (Current Driven) 3-Lamp Optical Box</t>
  </si>
  <si>
    <t>4-Box LED PAPI (L-880) (Current Driven)</t>
  </si>
  <si>
    <t>2-Box LED PAPI (L-881) (Current Driven)</t>
  </si>
  <si>
    <t>L-806 LED Wind Cone Internally Lit (Current Driven)</t>
  </si>
  <si>
    <t>L-806 LED Wind Cone Externally Lit (Current Driven)</t>
  </si>
  <si>
    <t>L-807 LED Wind Cone Internally Lit (Current Driven)</t>
  </si>
  <si>
    <t>L-807 LED Wind Cone Externally Lit (Current Driven)</t>
  </si>
  <si>
    <t>Approach (UEL)</t>
  </si>
  <si>
    <t>Approach (PAR-56)</t>
  </si>
  <si>
    <t>2-Box (L-881) Type B (Current Driven) Single Channel PAPI</t>
  </si>
  <si>
    <t>4-Box (L-880) Type B (Current Driven) Single Channel PAPI</t>
  </si>
  <si>
    <t>Approach (In-pavement)</t>
  </si>
  <si>
    <t>elevated/in-pavement Runway Guard Lights use those tabs to enter data.</t>
  </si>
  <si>
    <t>Note: Use tab "Other Load(s)" to enter LED PAPI, REIL and Wind Cone data. If using LED Signs or</t>
  </si>
  <si>
    <t xml:space="preserve">  FAA L-858 / ICAO / TP312 Sign Load</t>
  </si>
  <si>
    <t>Note: Enter sign length for ICAO/TP312 signs.</t>
  </si>
  <si>
    <t>Note: Enter sign length for ICAO/TGP312 signs.</t>
  </si>
  <si>
    <t>Light Source</t>
  </si>
  <si>
    <t>700 mm</t>
  </si>
  <si>
    <t>900 mm</t>
  </si>
  <si>
    <t>1100 mm</t>
  </si>
  <si>
    <t>1300 mm</t>
  </si>
  <si>
    <t>1500 mm</t>
  </si>
  <si>
    <t>1700 mm</t>
  </si>
  <si>
    <t>1900 mm</t>
  </si>
  <si>
    <t>2100 mm</t>
  </si>
  <si>
    <t>2300 mm</t>
  </si>
  <si>
    <t>2500 mm</t>
  </si>
  <si>
    <t>2700 mm</t>
  </si>
  <si>
    <t>2900 mm</t>
  </si>
  <si>
    <t>3300 mm</t>
  </si>
  <si>
    <t>3700 mm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</si>
</sst>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s>
  <fonts count="80">
    <font>
      <sz val="10"/>
      <name val="Arial"/>
      <family val="0"/>
    </font>
    <font>
      <b/>
      <sz val="12"/>
      <name val="Arial"/>
      <family val="2"/>
    </font>
    <font>
      <b/>
      <sz val="10"/>
      <name val="Arial"/>
      <family val="2"/>
    </font>
    <font>
      <u val="single"/>
      <sz val="10"/>
      <color indexed="12"/>
      <name val="Arial"/>
      <family val="0"/>
    </font>
    <font>
      <u val="single"/>
      <sz val="10"/>
      <color indexed="36"/>
      <name val="Arial"/>
      <family val="0"/>
    </font>
    <font>
      <b/>
      <i/>
      <sz val="10"/>
      <name val="Arial"/>
      <family val="2"/>
    </font>
    <font>
      <i/>
      <sz val="8"/>
      <name val="Arial"/>
      <family val="2"/>
    </font>
    <font>
      <i/>
      <sz val="8"/>
      <color indexed="12"/>
      <name val="Arial"/>
      <family val="2"/>
    </font>
    <font>
      <sz val="10"/>
      <color indexed="12"/>
      <name val="Arial"/>
      <family val="2"/>
    </font>
    <font>
      <sz val="10"/>
      <color indexed="10"/>
      <name val="Arial"/>
      <family val="0"/>
    </font>
    <font>
      <b/>
      <sz val="12"/>
      <color indexed="10"/>
      <name val="Arial"/>
      <family val="2"/>
    </font>
    <font>
      <b/>
      <sz val="11"/>
      <name val="Arial"/>
      <family val="2"/>
    </font>
    <font>
      <sz val="8"/>
      <color indexed="10"/>
      <name val="Arial"/>
      <family val="0"/>
    </font>
    <font>
      <sz val="9"/>
      <name val="Arial"/>
      <family val="2"/>
    </font>
    <font>
      <b/>
      <sz val="9"/>
      <name val="Arial"/>
      <family val="2"/>
    </font>
    <font>
      <i/>
      <sz val="10"/>
      <name val="Arial"/>
      <family val="2"/>
    </font>
    <font>
      <i/>
      <sz val="8"/>
      <color indexed="10"/>
      <name val="Arial"/>
      <family val="2"/>
    </font>
    <font>
      <b/>
      <i/>
      <sz val="12"/>
      <name val="Arial"/>
      <family val="2"/>
    </font>
    <font>
      <b/>
      <sz val="10"/>
      <color indexed="8"/>
      <name val="Arial"/>
      <family val="2"/>
    </font>
    <font>
      <sz val="12"/>
      <name val="Arial"/>
      <family val="2"/>
    </font>
    <font>
      <b/>
      <sz val="14"/>
      <name val="Arial"/>
      <family val="2"/>
    </font>
    <font>
      <i/>
      <sz val="9"/>
      <name val="Arial"/>
      <family val="2"/>
    </font>
    <font>
      <i/>
      <sz val="9"/>
      <color indexed="8"/>
      <name val="Arial"/>
      <family val="2"/>
    </font>
    <font>
      <sz val="8"/>
      <name val="Arial"/>
      <family val="2"/>
    </font>
    <font>
      <b/>
      <sz val="8"/>
      <name val="Arial"/>
      <family val="2"/>
    </font>
    <font>
      <vertAlign val="superscript"/>
      <sz val="10"/>
      <name val="Arial"/>
      <family val="2"/>
    </font>
    <font>
      <sz val="14"/>
      <name val="Trebuchet MS"/>
      <family val="2"/>
    </font>
    <font>
      <sz val="10"/>
      <color indexed="60"/>
      <name val="Arial"/>
      <family val="2"/>
    </font>
    <font>
      <b/>
      <sz val="10"/>
      <color indexed="60"/>
      <name val="Arial"/>
      <family val="2"/>
    </font>
    <font>
      <i/>
      <sz val="10"/>
      <color indexed="60"/>
      <name val="Arial"/>
      <family val="2"/>
    </font>
    <font>
      <sz val="9"/>
      <color indexed="60"/>
      <name val="Arial"/>
      <family val="2"/>
    </font>
    <font>
      <b/>
      <sz val="9"/>
      <color indexed="6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60"/>
      <name val="Arial"/>
      <family val="2"/>
    </font>
    <font>
      <b/>
      <i/>
      <sz val="10"/>
      <color indexed="60"/>
      <name val="Arial"/>
      <family val="2"/>
    </font>
    <font>
      <i/>
      <sz val="9"/>
      <color indexed="60"/>
      <name val="Arial"/>
      <family val="2"/>
    </font>
    <font>
      <b/>
      <sz val="11"/>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5" tint="-0.24997000396251678"/>
      <name val="Arial"/>
      <family val="2"/>
    </font>
    <font>
      <i/>
      <sz val="10"/>
      <color theme="5" tint="-0.24997000396251678"/>
      <name val="Arial"/>
      <family val="2"/>
    </font>
    <font>
      <b/>
      <sz val="14"/>
      <color theme="5" tint="-0.24997000396251678"/>
      <name val="Arial"/>
      <family val="2"/>
    </font>
    <font>
      <b/>
      <sz val="10"/>
      <color theme="5" tint="-0.24997000396251678"/>
      <name val="Arial"/>
      <family val="2"/>
    </font>
    <font>
      <b/>
      <i/>
      <sz val="10"/>
      <color theme="5" tint="-0.24997000396251678"/>
      <name val="Arial"/>
      <family val="2"/>
    </font>
    <font>
      <i/>
      <sz val="9"/>
      <color theme="5" tint="-0.24997000396251678"/>
      <name val="Arial"/>
      <family val="2"/>
    </font>
    <font>
      <sz val="9"/>
      <color theme="5" tint="-0.24997000396251678"/>
      <name val="Arial"/>
      <family val="2"/>
    </font>
    <font>
      <b/>
      <sz val="10"/>
      <color rgb="FFC00000"/>
      <name val="Arial"/>
      <family val="2"/>
    </font>
    <font>
      <b/>
      <sz val="11"/>
      <color rgb="FFC00000"/>
      <name val="Arial"/>
      <family val="2"/>
    </font>
    <font>
      <i/>
      <sz val="10"/>
      <color rgb="FFC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theme="0" tint="-0.24997000396251678"/>
        <bgColor indexed="64"/>
      </patternFill>
    </fill>
    <fill>
      <patternFill patternType="solid">
        <fgColor theme="3"/>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4"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3"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481">
    <xf numFmtId="0" fontId="0" fillId="0" borderId="0" xfId="0" applyAlignment="1">
      <alignment/>
    </xf>
    <xf numFmtId="0" fontId="0" fillId="33" borderId="0" xfId="0" applyFill="1" applyAlignment="1">
      <alignment/>
    </xf>
    <xf numFmtId="0" fontId="7" fillId="33" borderId="0" xfId="0" applyFont="1" applyFill="1" applyAlignment="1">
      <alignment/>
    </xf>
    <xf numFmtId="49" fontId="0" fillId="33" borderId="0" xfId="0" applyNumberFormat="1" applyFill="1" applyAlignment="1">
      <alignment/>
    </xf>
    <xf numFmtId="0" fontId="0" fillId="33" borderId="0" xfId="0" applyFont="1" applyFill="1" applyAlignment="1">
      <alignment/>
    </xf>
    <xf numFmtId="0" fontId="0" fillId="33" borderId="0" xfId="0" applyFont="1" applyFill="1" applyBorder="1" applyAlignment="1">
      <alignment/>
    </xf>
    <xf numFmtId="0" fontId="2" fillId="0" borderId="0" xfId="0" applyFont="1" applyFill="1" applyAlignment="1">
      <alignment/>
    </xf>
    <xf numFmtId="0" fontId="0" fillId="0" borderId="0" xfId="0" applyFill="1" applyBorder="1" applyAlignment="1">
      <alignment/>
    </xf>
    <xf numFmtId="0" fontId="7" fillId="0" borderId="0" xfId="0" applyFont="1" applyFill="1" applyBorder="1" applyAlignment="1">
      <alignment/>
    </xf>
    <xf numFmtId="0" fontId="6" fillId="0" borderId="0" xfId="0" applyFont="1" applyFill="1" applyBorder="1" applyAlignment="1">
      <alignment/>
    </xf>
    <xf numFmtId="0" fontId="8" fillId="0" borderId="0" xfId="0" applyFont="1" applyFill="1" applyBorder="1" applyAlignment="1">
      <alignment/>
    </xf>
    <xf numFmtId="0" fontId="0" fillId="34" borderId="0" xfId="0" applyFill="1" applyBorder="1" applyAlignment="1">
      <alignment/>
    </xf>
    <xf numFmtId="0" fontId="0" fillId="34" borderId="0" xfId="0" applyFill="1" applyAlignment="1">
      <alignment/>
    </xf>
    <xf numFmtId="0" fontId="2" fillId="34" borderId="0" xfId="0" applyFont="1" applyFill="1" applyAlignment="1">
      <alignment/>
    </xf>
    <xf numFmtId="49" fontId="1" fillId="34" borderId="0" xfId="0" applyNumberFormat="1" applyFont="1" applyFill="1" applyAlignment="1">
      <alignment/>
    </xf>
    <xf numFmtId="0" fontId="1" fillId="34" borderId="0" xfId="0" applyFont="1" applyFill="1" applyAlignment="1">
      <alignment/>
    </xf>
    <xf numFmtId="0" fontId="0" fillId="34" borderId="0" xfId="0" applyFill="1" applyAlignment="1">
      <alignment/>
    </xf>
    <xf numFmtId="49" fontId="0" fillId="34" borderId="0" xfId="0" applyNumberFormat="1" applyFill="1" applyAlignment="1">
      <alignment/>
    </xf>
    <xf numFmtId="0" fontId="11" fillId="34" borderId="0" xfId="0" applyFont="1" applyFill="1" applyAlignment="1">
      <alignment/>
    </xf>
    <xf numFmtId="0" fontId="0" fillId="33" borderId="0" xfId="0" applyFont="1" applyFill="1" applyAlignment="1">
      <alignment horizontal="left"/>
    </xf>
    <xf numFmtId="0" fontId="0" fillId="33" borderId="10" xfId="0" applyFill="1" applyBorder="1" applyAlignment="1" applyProtection="1">
      <alignment/>
      <protection locked="0"/>
    </xf>
    <xf numFmtId="0" fontId="0" fillId="33" borderId="10" xfId="0" applyFill="1" applyBorder="1" applyAlignment="1" applyProtection="1">
      <alignment/>
      <protection/>
    </xf>
    <xf numFmtId="0" fontId="0" fillId="34" borderId="0" xfId="0" applyFill="1" applyAlignment="1">
      <alignment horizontal="left"/>
    </xf>
    <xf numFmtId="49" fontId="0" fillId="33" borderId="0" xfId="0" applyNumberFormat="1" applyFont="1" applyFill="1" applyAlignment="1">
      <alignment/>
    </xf>
    <xf numFmtId="0" fontId="0" fillId="34" borderId="0" xfId="0" applyFill="1" applyAlignment="1">
      <alignment horizontal="center"/>
    </xf>
    <xf numFmtId="0" fontId="15" fillId="34" borderId="0" xfId="0" applyFont="1" applyFill="1" applyAlignment="1">
      <alignment/>
    </xf>
    <xf numFmtId="0" fontId="0" fillId="34" borderId="0" xfId="0" applyFont="1" applyFill="1" applyAlignment="1">
      <alignment/>
    </xf>
    <xf numFmtId="0" fontId="0" fillId="34" borderId="0" xfId="0" applyFill="1" applyAlignment="1">
      <alignment wrapText="1"/>
    </xf>
    <xf numFmtId="0" fontId="14" fillId="0" borderId="0" xfId="0" applyFont="1" applyAlignment="1">
      <alignment/>
    </xf>
    <xf numFmtId="0" fontId="14" fillId="0" borderId="0" xfId="0" applyFont="1" applyAlignment="1">
      <alignment horizontal="left"/>
    </xf>
    <xf numFmtId="0" fontId="13" fillId="0" borderId="0" xfId="0" applyFont="1" applyAlignment="1">
      <alignment horizontal="left"/>
    </xf>
    <xf numFmtId="0" fontId="1" fillId="34" borderId="0" xfId="0" applyFont="1" applyFill="1" applyAlignment="1">
      <alignment/>
    </xf>
    <xf numFmtId="0" fontId="2" fillId="34" borderId="0" xfId="0" applyFont="1" applyFill="1" applyAlignment="1">
      <alignment/>
    </xf>
    <xf numFmtId="0" fontId="0" fillId="34" borderId="0" xfId="0" applyFont="1" applyFill="1" applyAlignment="1">
      <alignment/>
    </xf>
    <xf numFmtId="0" fontId="0" fillId="34" borderId="0" xfId="0" applyFill="1" applyAlignment="1">
      <alignment horizontal="left" wrapText="1"/>
    </xf>
    <xf numFmtId="0" fontId="0" fillId="33" borderId="10" xfId="0" applyFill="1" applyBorder="1" applyAlignment="1" applyProtection="1">
      <alignment/>
      <protection locked="0"/>
    </xf>
    <xf numFmtId="0" fontId="0" fillId="33" borderId="10" xfId="0" applyFill="1" applyBorder="1" applyAlignment="1" applyProtection="1">
      <alignment horizontal="left" wrapText="1"/>
      <protection locked="0"/>
    </xf>
    <xf numFmtId="0" fontId="19" fillId="34" borderId="0" xfId="0" applyFont="1" applyFill="1" applyAlignment="1">
      <alignment/>
    </xf>
    <xf numFmtId="0" fontId="0" fillId="34" borderId="0" xfId="0" applyFill="1" applyAlignment="1">
      <alignment horizontal="right"/>
    </xf>
    <xf numFmtId="0" fontId="0" fillId="33" borderId="10" xfId="0" applyFill="1" applyBorder="1" applyAlignment="1">
      <alignment/>
    </xf>
    <xf numFmtId="0" fontId="0" fillId="33" borderId="0" xfId="0" applyFont="1" applyFill="1" applyAlignment="1">
      <alignment/>
    </xf>
    <xf numFmtId="49" fontId="2" fillId="34" borderId="0" xfId="0" applyNumberFormat="1" applyFont="1" applyFill="1" applyAlignment="1">
      <alignment/>
    </xf>
    <xf numFmtId="0" fontId="0" fillId="34" borderId="0" xfId="0" applyFont="1" applyFill="1" applyAlignment="1">
      <alignment/>
    </xf>
    <xf numFmtId="0" fontId="2" fillId="33" borderId="0" xfId="0" applyFont="1" applyFill="1" applyAlignment="1">
      <alignment horizontal="center" vertical="center"/>
    </xf>
    <xf numFmtId="0" fontId="2" fillId="33" borderId="0" xfId="0" applyFont="1" applyFill="1" applyAlignment="1">
      <alignment/>
    </xf>
    <xf numFmtId="0" fontId="0" fillId="33" borderId="11" xfId="0" applyFill="1" applyBorder="1" applyAlignment="1">
      <alignment/>
    </xf>
    <xf numFmtId="0" fontId="0" fillId="33" borderId="12" xfId="0" applyFill="1" applyBorder="1" applyAlignment="1">
      <alignment/>
    </xf>
    <xf numFmtId="0" fontId="0" fillId="33" borderId="0" xfId="0" applyFill="1" applyBorder="1" applyAlignment="1">
      <alignment/>
    </xf>
    <xf numFmtId="0" fontId="0" fillId="33" borderId="11" xfId="0" applyFill="1" applyBorder="1" applyAlignment="1">
      <alignment horizontal="left"/>
    </xf>
    <xf numFmtId="0" fontId="0" fillId="33" borderId="13" xfId="0" applyFill="1" applyBorder="1" applyAlignment="1">
      <alignment horizontal="left"/>
    </xf>
    <xf numFmtId="0" fontId="0" fillId="33" borderId="12" xfId="0" applyFill="1" applyBorder="1" applyAlignment="1">
      <alignment horizontal="left"/>
    </xf>
    <xf numFmtId="49" fontId="0" fillId="33" borderId="11" xfId="0" applyNumberFormat="1" applyFill="1" applyBorder="1" applyAlignment="1">
      <alignment/>
    </xf>
    <xf numFmtId="49" fontId="0" fillId="33" borderId="13" xfId="0" applyNumberFormat="1" applyFill="1" applyBorder="1" applyAlignment="1">
      <alignment/>
    </xf>
    <xf numFmtId="0" fontId="0" fillId="33" borderId="13" xfId="0" applyFill="1" applyBorder="1" applyAlignment="1">
      <alignment/>
    </xf>
    <xf numFmtId="49" fontId="0" fillId="33" borderId="0" xfId="0" applyNumberFormat="1" applyFill="1" applyBorder="1" applyAlignment="1">
      <alignment/>
    </xf>
    <xf numFmtId="0" fontId="0" fillId="33" borderId="11" xfId="0" applyFont="1" applyFill="1" applyBorder="1" applyAlignment="1">
      <alignment/>
    </xf>
    <xf numFmtId="0" fontId="0" fillId="33" borderId="13" xfId="0" applyFont="1" applyFill="1" applyBorder="1" applyAlignment="1">
      <alignment/>
    </xf>
    <xf numFmtId="0" fontId="0" fillId="33" borderId="10" xfId="0" applyFill="1" applyBorder="1" applyAlignment="1">
      <alignment horizontal="left"/>
    </xf>
    <xf numFmtId="0" fontId="0" fillId="33" borderId="11" xfId="0" applyFont="1" applyFill="1" applyBorder="1" applyAlignment="1">
      <alignment horizontal="left"/>
    </xf>
    <xf numFmtId="0" fontId="0" fillId="33" borderId="13" xfId="0" applyFont="1" applyFill="1" applyBorder="1" applyAlignment="1">
      <alignment horizontal="left"/>
    </xf>
    <xf numFmtId="49" fontId="0" fillId="33" borderId="13" xfId="0" applyNumberFormat="1" applyFont="1" applyFill="1" applyBorder="1" applyAlignment="1">
      <alignment/>
    </xf>
    <xf numFmtId="0" fontId="0" fillId="33" borderId="12" xfId="0" applyFont="1" applyFill="1" applyBorder="1" applyAlignment="1">
      <alignment horizontal="left"/>
    </xf>
    <xf numFmtId="0" fontId="0" fillId="33" borderId="11" xfId="0" applyFont="1" applyFill="1" applyBorder="1" applyAlignment="1">
      <alignment/>
    </xf>
    <xf numFmtId="0" fontId="0" fillId="33" borderId="13" xfId="0" applyFont="1" applyFill="1" applyBorder="1" applyAlignment="1">
      <alignment/>
    </xf>
    <xf numFmtId="0" fontId="0" fillId="33" borderId="13" xfId="0" applyNumberFormat="1" applyFont="1" applyFill="1" applyBorder="1" applyAlignment="1">
      <alignment/>
    </xf>
    <xf numFmtId="0" fontId="0" fillId="0" borderId="0" xfId="0" applyFont="1" applyAlignment="1">
      <alignment/>
    </xf>
    <xf numFmtId="0" fontId="0" fillId="0" borderId="0" xfId="0" applyAlignment="1">
      <alignment horizontal="left"/>
    </xf>
    <xf numFmtId="0" fontId="0" fillId="0" borderId="0" xfId="0" applyFont="1" applyAlignment="1">
      <alignment horizontal="left"/>
    </xf>
    <xf numFmtId="0" fontId="2" fillId="0" borderId="0" xfId="0" applyFont="1" applyAlignment="1">
      <alignment/>
    </xf>
    <xf numFmtId="0" fontId="2" fillId="0" borderId="0" xfId="0" applyFont="1" applyAlignment="1">
      <alignment horizontal="left"/>
    </xf>
    <xf numFmtId="0" fontId="0" fillId="0" borderId="0" xfId="0" applyFill="1" applyAlignment="1">
      <alignment/>
    </xf>
    <xf numFmtId="0" fontId="0" fillId="0" borderId="0" xfId="0" applyFill="1" applyAlignment="1">
      <alignment vertical="top"/>
    </xf>
    <xf numFmtId="0" fontId="0" fillId="0" borderId="0" xfId="0" applyFill="1" applyAlignment="1">
      <alignment/>
    </xf>
    <xf numFmtId="0" fontId="1" fillId="0" borderId="0" xfId="0" applyFont="1" applyFill="1" applyAlignment="1">
      <alignment/>
    </xf>
    <xf numFmtId="0" fontId="11" fillId="0" borderId="0" xfId="0" applyFont="1" applyFill="1" applyAlignment="1">
      <alignment/>
    </xf>
    <xf numFmtId="0" fontId="0" fillId="0" borderId="0" xfId="0" applyFill="1" applyAlignment="1">
      <alignment horizontal="center"/>
    </xf>
    <xf numFmtId="0" fontId="2" fillId="0" borderId="0" xfId="0" applyFont="1" applyFill="1" applyAlignment="1">
      <alignment horizontal="center"/>
    </xf>
    <xf numFmtId="0" fontId="1" fillId="0" borderId="0" xfId="0" applyFont="1" applyFill="1" applyAlignment="1">
      <alignment horizontal="center"/>
    </xf>
    <xf numFmtId="0" fontId="0" fillId="0" borderId="0" xfId="0" applyFill="1" applyAlignment="1">
      <alignment horizontal="left"/>
    </xf>
    <xf numFmtId="0" fontId="15" fillId="0" borderId="0" xfId="0" applyFont="1" applyFill="1" applyAlignment="1">
      <alignment/>
    </xf>
    <xf numFmtId="0" fontId="15" fillId="0" borderId="0" xfId="0" applyFont="1" applyFill="1" applyAlignment="1">
      <alignment horizontal="center"/>
    </xf>
    <xf numFmtId="0" fontId="0" fillId="0" borderId="0" xfId="0" applyFont="1" applyFill="1" applyAlignment="1">
      <alignment/>
    </xf>
    <xf numFmtId="0" fontId="0" fillId="0" borderId="0" xfId="0" applyFill="1" applyAlignment="1">
      <alignment wrapText="1"/>
    </xf>
    <xf numFmtId="0" fontId="0" fillId="0" borderId="0" xfId="0" applyFont="1" applyFill="1" applyAlignment="1">
      <alignment/>
    </xf>
    <xf numFmtId="0" fontId="0" fillId="0" borderId="0" xfId="0" applyFill="1" applyAlignment="1">
      <alignment horizontal="left" wrapText="1"/>
    </xf>
    <xf numFmtId="0" fontId="0" fillId="33" borderId="10" xfId="0" applyFont="1" applyFill="1" applyBorder="1" applyAlignment="1" applyProtection="1">
      <alignment/>
      <protection locked="0"/>
    </xf>
    <xf numFmtId="0" fontId="0" fillId="33" borderId="10" xfId="0" applyFont="1" applyFill="1" applyBorder="1" applyAlignment="1">
      <alignment/>
    </xf>
    <xf numFmtId="0" fontId="2" fillId="34" borderId="0" xfId="0" applyFont="1" applyFill="1" applyAlignment="1">
      <alignment vertical="top"/>
    </xf>
    <xf numFmtId="49" fontId="5" fillId="34" borderId="14" xfId="0" applyNumberFormat="1" applyFont="1" applyFill="1" applyBorder="1" applyAlignment="1">
      <alignment horizontal="right"/>
    </xf>
    <xf numFmtId="0" fontId="5" fillId="34" borderId="15" xfId="0" applyFont="1"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2" fillId="34" borderId="0" xfId="0" applyFont="1" applyFill="1" applyBorder="1" applyAlignment="1">
      <alignment/>
    </xf>
    <xf numFmtId="0" fontId="5" fillId="34" borderId="0" xfId="0" applyFont="1" applyFill="1" applyAlignment="1">
      <alignment/>
    </xf>
    <xf numFmtId="0" fontId="7" fillId="34" borderId="0" xfId="0" applyFont="1" applyFill="1" applyAlignment="1">
      <alignment/>
    </xf>
    <xf numFmtId="0" fontId="15" fillId="34" borderId="0" xfId="0" applyFont="1" applyFill="1" applyBorder="1" applyAlignment="1">
      <alignment/>
    </xf>
    <xf numFmtId="0" fontId="5" fillId="34" borderId="18" xfId="0" applyFont="1" applyFill="1" applyBorder="1" applyAlignment="1">
      <alignment/>
    </xf>
    <xf numFmtId="49" fontId="0" fillId="34" borderId="17" xfId="0" applyNumberFormat="1" applyFill="1" applyBorder="1" applyAlignment="1">
      <alignment horizontal="right"/>
    </xf>
    <xf numFmtId="0" fontId="0" fillId="34" borderId="14" xfId="0" applyFill="1" applyBorder="1" applyAlignment="1">
      <alignment horizontal="right"/>
    </xf>
    <xf numFmtId="0" fontId="0" fillId="34" borderId="19" xfId="0" applyFill="1" applyBorder="1" applyAlignment="1">
      <alignment horizontal="right"/>
    </xf>
    <xf numFmtId="0" fontId="0" fillId="34" borderId="20" xfId="0" applyFill="1" applyBorder="1" applyAlignment="1">
      <alignment/>
    </xf>
    <xf numFmtId="0" fontId="2" fillId="34" borderId="0" xfId="0" applyFont="1" applyFill="1" applyAlignment="1">
      <alignment horizontal="left"/>
    </xf>
    <xf numFmtId="0" fontId="15" fillId="34" borderId="17" xfId="0" applyFont="1" applyFill="1" applyBorder="1" applyAlignment="1">
      <alignment/>
    </xf>
    <xf numFmtId="0" fontId="5" fillId="34" borderId="0" xfId="0" applyFont="1" applyFill="1" applyBorder="1" applyAlignment="1">
      <alignment/>
    </xf>
    <xf numFmtId="0" fontId="15" fillId="34" borderId="18" xfId="0" applyFont="1" applyFill="1" applyBorder="1" applyAlignment="1">
      <alignment/>
    </xf>
    <xf numFmtId="0" fontId="0" fillId="34" borderId="19" xfId="0" applyFill="1" applyBorder="1" applyAlignment="1">
      <alignment/>
    </xf>
    <xf numFmtId="0" fontId="0" fillId="34" borderId="20" xfId="0" applyFill="1" applyBorder="1" applyAlignment="1">
      <alignment/>
    </xf>
    <xf numFmtId="0" fontId="2" fillId="34" borderId="20" xfId="0" applyFont="1" applyFill="1" applyBorder="1" applyAlignment="1">
      <alignment/>
    </xf>
    <xf numFmtId="0" fontId="2" fillId="34" borderId="21" xfId="0" applyFont="1" applyFill="1" applyBorder="1" applyAlignment="1">
      <alignment/>
    </xf>
    <xf numFmtId="0" fontId="0" fillId="34" borderId="15" xfId="0" applyFill="1" applyBorder="1" applyAlignment="1">
      <alignment/>
    </xf>
    <xf numFmtId="49" fontId="5" fillId="34" borderId="17" xfId="0" applyNumberFormat="1" applyFont="1" applyFill="1" applyBorder="1" applyAlignment="1">
      <alignment horizontal="right"/>
    </xf>
    <xf numFmtId="0" fontId="5" fillId="34" borderId="0" xfId="0" applyFont="1" applyFill="1" applyBorder="1" applyAlignment="1">
      <alignment/>
    </xf>
    <xf numFmtId="0" fontId="0" fillId="34" borderId="18" xfId="0" applyFill="1" applyBorder="1" applyAlignment="1">
      <alignment/>
    </xf>
    <xf numFmtId="0" fontId="0" fillId="34" borderId="17" xfId="0" applyFill="1" applyBorder="1" applyAlignment="1">
      <alignment/>
    </xf>
    <xf numFmtId="0" fontId="2" fillId="34" borderId="0" xfId="0" applyFont="1" applyFill="1" applyBorder="1" applyAlignment="1">
      <alignment/>
    </xf>
    <xf numFmtId="0" fontId="0" fillId="34" borderId="22" xfId="0" applyFill="1" applyBorder="1" applyAlignment="1">
      <alignment/>
    </xf>
    <xf numFmtId="0" fontId="2" fillId="34" borderId="14" xfId="0" applyFont="1" applyFill="1" applyBorder="1" applyAlignment="1">
      <alignment/>
    </xf>
    <xf numFmtId="0" fontId="2" fillId="34" borderId="15" xfId="0" applyFont="1" applyFill="1" applyBorder="1" applyAlignment="1">
      <alignment/>
    </xf>
    <xf numFmtId="0" fontId="2" fillId="34" borderId="16" xfId="0" applyFont="1" applyFill="1" applyBorder="1" applyAlignment="1">
      <alignment/>
    </xf>
    <xf numFmtId="0" fontId="17" fillId="34" borderId="0" xfId="0" applyFont="1" applyFill="1" applyAlignment="1">
      <alignment/>
    </xf>
    <xf numFmtId="0" fontId="0" fillId="34" borderId="0" xfId="0" applyFill="1" applyBorder="1" applyAlignment="1">
      <alignment/>
    </xf>
    <xf numFmtId="0" fontId="7" fillId="34" borderId="0" xfId="0" applyFont="1" applyFill="1" applyBorder="1" applyAlignment="1">
      <alignment/>
    </xf>
    <xf numFmtId="0" fontId="7" fillId="34" borderId="18" xfId="0" applyFont="1" applyFill="1" applyBorder="1" applyAlignment="1">
      <alignment/>
    </xf>
    <xf numFmtId="0" fontId="0" fillId="34" borderId="18" xfId="0" applyFill="1" applyBorder="1" applyAlignment="1">
      <alignment vertical="top"/>
    </xf>
    <xf numFmtId="0" fontId="0" fillId="34" borderId="17" xfId="0" applyFill="1" applyBorder="1" applyAlignment="1">
      <alignment horizontal="right"/>
    </xf>
    <xf numFmtId="49" fontId="0" fillId="34" borderId="0" xfId="0" applyNumberFormat="1" applyFill="1" applyBorder="1" applyAlignment="1">
      <alignment/>
    </xf>
    <xf numFmtId="49" fontId="0" fillId="34" borderId="20" xfId="0" applyNumberFormat="1" applyFill="1" applyBorder="1" applyAlignment="1">
      <alignment/>
    </xf>
    <xf numFmtId="0" fontId="5" fillId="34" borderId="20" xfId="0" applyFont="1" applyFill="1" applyBorder="1" applyAlignment="1">
      <alignment/>
    </xf>
    <xf numFmtId="0" fontId="0" fillId="34" borderId="21" xfId="0" applyFill="1" applyBorder="1" applyAlignment="1">
      <alignment/>
    </xf>
    <xf numFmtId="0" fontId="0" fillId="34" borderId="21" xfId="0" applyFill="1" applyBorder="1" applyAlignment="1">
      <alignment/>
    </xf>
    <xf numFmtId="0" fontId="0" fillId="34" borderId="14" xfId="0" applyFill="1" applyBorder="1" applyAlignment="1">
      <alignment/>
    </xf>
    <xf numFmtId="49" fontId="5" fillId="34" borderId="17" xfId="0" applyNumberFormat="1" applyFont="1" applyFill="1" applyBorder="1" applyAlignment="1">
      <alignment/>
    </xf>
    <xf numFmtId="49" fontId="0" fillId="34" borderId="17" xfId="0" applyNumberFormat="1" applyFill="1" applyBorder="1" applyAlignment="1">
      <alignment/>
    </xf>
    <xf numFmtId="0" fontId="20" fillId="34" borderId="0" xfId="0" applyFont="1" applyFill="1" applyBorder="1" applyAlignment="1">
      <alignment vertical="top"/>
    </xf>
    <xf numFmtId="0" fontId="0" fillId="34" borderId="19" xfId="0" applyFill="1" applyBorder="1" applyAlignment="1">
      <alignment/>
    </xf>
    <xf numFmtId="49" fontId="0" fillId="34" borderId="14" xfId="0" applyNumberFormat="1" applyFill="1" applyBorder="1" applyAlignment="1">
      <alignment/>
    </xf>
    <xf numFmtId="49" fontId="0" fillId="34" borderId="19" xfId="0" applyNumberFormat="1" applyFill="1" applyBorder="1" applyAlignment="1">
      <alignment/>
    </xf>
    <xf numFmtId="0" fontId="1" fillId="34" borderId="0" xfId="0" applyFont="1" applyFill="1" applyBorder="1" applyAlignment="1">
      <alignment/>
    </xf>
    <xf numFmtId="0" fontId="0" fillId="34" borderId="0" xfId="0" applyFill="1" applyBorder="1" applyAlignment="1">
      <alignment wrapText="1"/>
    </xf>
    <xf numFmtId="0" fontId="0" fillId="34" borderId="0" xfId="0" applyFill="1" applyBorder="1" applyAlignment="1" applyProtection="1">
      <alignment/>
      <protection hidden="1"/>
    </xf>
    <xf numFmtId="0" fontId="0" fillId="34" borderId="0" xfId="0" applyFill="1" applyBorder="1" applyAlignment="1" applyProtection="1">
      <alignment/>
      <protection hidden="1"/>
    </xf>
    <xf numFmtId="0" fontId="0" fillId="34" borderId="0" xfId="0" applyFill="1" applyBorder="1" applyAlignment="1" applyProtection="1">
      <alignment/>
      <protection locked="0"/>
    </xf>
    <xf numFmtId="0" fontId="2" fillId="34" borderId="0" xfId="0" applyFont="1" applyFill="1" applyAlignment="1">
      <alignment horizontal="right"/>
    </xf>
    <xf numFmtId="0" fontId="2" fillId="34" borderId="0" xfId="0" applyFont="1" applyFill="1" applyAlignment="1">
      <alignment wrapText="1"/>
    </xf>
    <xf numFmtId="0" fontId="2" fillId="34" borderId="0" xfId="0" applyFont="1" applyFill="1" applyAlignment="1">
      <alignment horizontal="left" wrapText="1"/>
    </xf>
    <xf numFmtId="0" fontId="22" fillId="34" borderId="0" xfId="0" applyFont="1" applyFill="1" applyAlignment="1">
      <alignment horizontal="left" vertical="top"/>
    </xf>
    <xf numFmtId="0" fontId="2" fillId="34" borderId="22" xfId="0" applyFont="1" applyFill="1" applyBorder="1" applyAlignment="1">
      <alignment/>
    </xf>
    <xf numFmtId="0" fontId="9" fillId="34" borderId="0" xfId="0" applyFont="1" applyFill="1" applyAlignment="1">
      <alignment/>
    </xf>
    <xf numFmtId="0" fontId="7" fillId="34" borderId="0" xfId="0" applyFont="1" applyFill="1" applyAlignment="1">
      <alignment wrapText="1"/>
    </xf>
    <xf numFmtId="0" fontId="16" fillId="34" borderId="0" xfId="0" applyFont="1" applyFill="1" applyAlignment="1">
      <alignment wrapText="1"/>
    </xf>
    <xf numFmtId="0" fontId="9" fillId="34" borderId="0" xfId="0" applyFont="1" applyFill="1" applyAlignment="1">
      <alignment wrapText="1"/>
    </xf>
    <xf numFmtId="0" fontId="0" fillId="34" borderId="0" xfId="0" applyFill="1" applyAlignment="1" applyProtection="1">
      <alignment wrapText="1"/>
      <protection locked="0"/>
    </xf>
    <xf numFmtId="0" fontId="0" fillId="34" borderId="0" xfId="0" applyFill="1" applyAlignment="1" applyProtection="1">
      <alignment/>
      <protection locked="0"/>
    </xf>
    <xf numFmtId="0" fontId="0" fillId="34" borderId="0" xfId="0" applyFill="1" applyBorder="1" applyAlignment="1">
      <alignment horizontal="left" wrapText="1"/>
    </xf>
    <xf numFmtId="0" fontId="12" fillId="34" borderId="0" xfId="0" applyFont="1" applyFill="1" applyAlignment="1">
      <alignment horizontal="left" wrapText="1"/>
    </xf>
    <xf numFmtId="0" fontId="21" fillId="34" borderId="0" xfId="0" applyFont="1" applyFill="1" applyBorder="1" applyAlignment="1">
      <alignment vertical="top"/>
    </xf>
    <xf numFmtId="0" fontId="12" fillId="34" borderId="0" xfId="0" applyFont="1" applyFill="1" applyAlignment="1">
      <alignment/>
    </xf>
    <xf numFmtId="0" fontId="18" fillId="34" borderId="0" xfId="0" applyFont="1" applyFill="1" applyAlignment="1">
      <alignment/>
    </xf>
    <xf numFmtId="49" fontId="5" fillId="34" borderId="0" xfId="0" applyNumberFormat="1" applyFont="1" applyFill="1" applyAlignment="1">
      <alignment/>
    </xf>
    <xf numFmtId="0" fontId="0" fillId="34" borderId="0" xfId="0" applyFont="1" applyFill="1" applyAlignment="1">
      <alignment wrapText="1"/>
    </xf>
    <xf numFmtId="0" fontId="0" fillId="34" borderId="23" xfId="0" applyFill="1" applyBorder="1" applyAlignment="1">
      <alignment/>
    </xf>
    <xf numFmtId="49" fontId="17" fillId="34" borderId="0" xfId="0" applyNumberFormat="1" applyFont="1" applyFill="1" applyAlignment="1">
      <alignment/>
    </xf>
    <xf numFmtId="49" fontId="1" fillId="34" borderId="0" xfId="0" applyNumberFormat="1" applyFont="1" applyFill="1" applyAlignment="1">
      <alignment/>
    </xf>
    <xf numFmtId="49" fontId="2" fillId="34" borderId="0" xfId="0" applyNumberFormat="1" applyFont="1" applyFill="1" applyAlignment="1">
      <alignment wrapText="1"/>
    </xf>
    <xf numFmtId="0" fontId="0" fillId="34" borderId="0" xfId="0" applyFont="1" applyFill="1" applyBorder="1" applyAlignment="1">
      <alignment horizontal="left" wrapText="1"/>
    </xf>
    <xf numFmtId="49" fontId="19" fillId="34" borderId="0" xfId="0" applyNumberFormat="1" applyFont="1" applyFill="1" applyAlignment="1">
      <alignment wrapText="1"/>
    </xf>
    <xf numFmtId="0" fontId="17" fillId="34" borderId="0" xfId="0" applyFont="1" applyFill="1" applyAlignment="1">
      <alignment/>
    </xf>
    <xf numFmtId="49" fontId="2" fillId="34" borderId="24" xfId="0" applyNumberFormat="1" applyFont="1" applyFill="1" applyBorder="1" applyAlignment="1">
      <alignment/>
    </xf>
    <xf numFmtId="0" fontId="2" fillId="34" borderId="25" xfId="0" applyFont="1" applyFill="1" applyBorder="1" applyAlignment="1">
      <alignment/>
    </xf>
    <xf numFmtId="0" fontId="0" fillId="34" borderId="25" xfId="0" applyFont="1" applyFill="1" applyBorder="1" applyAlignment="1">
      <alignment/>
    </xf>
    <xf numFmtId="0" fontId="2" fillId="34" borderId="26" xfId="0" applyFont="1" applyFill="1" applyBorder="1" applyAlignment="1">
      <alignment/>
    </xf>
    <xf numFmtId="0" fontId="0" fillId="34" borderId="24" xfId="0" applyFill="1" applyBorder="1" applyAlignment="1">
      <alignment/>
    </xf>
    <xf numFmtId="49" fontId="2" fillId="34" borderId="25" xfId="0" applyNumberFormat="1" applyFont="1" applyFill="1" applyBorder="1" applyAlignment="1">
      <alignment/>
    </xf>
    <xf numFmtId="49" fontId="2" fillId="34" borderId="27" xfId="0" applyNumberFormat="1" applyFont="1" applyFill="1" applyBorder="1" applyAlignment="1">
      <alignment/>
    </xf>
    <xf numFmtId="0" fontId="0" fillId="34" borderId="0" xfId="0" applyFont="1" applyFill="1" applyBorder="1" applyAlignment="1">
      <alignment/>
    </xf>
    <xf numFmtId="0" fontId="0" fillId="34" borderId="27" xfId="0" applyFill="1" applyBorder="1" applyAlignment="1">
      <alignment/>
    </xf>
    <xf numFmtId="49" fontId="2" fillId="34" borderId="0" xfId="0" applyNumberFormat="1" applyFont="1" applyFill="1" applyBorder="1" applyAlignment="1">
      <alignment/>
    </xf>
    <xf numFmtId="49" fontId="5" fillId="34" borderId="0" xfId="0" applyNumberFormat="1" applyFont="1" applyFill="1" applyBorder="1" applyAlignment="1">
      <alignment/>
    </xf>
    <xf numFmtId="49" fontId="5" fillId="34" borderId="27" xfId="0" applyNumberFormat="1" applyFont="1" applyFill="1" applyBorder="1" applyAlignment="1">
      <alignment/>
    </xf>
    <xf numFmtId="0" fontId="5" fillId="34" borderId="22" xfId="0" applyFont="1" applyFill="1" applyBorder="1" applyAlignment="1">
      <alignment/>
    </xf>
    <xf numFmtId="49" fontId="2" fillId="34" borderId="28" xfId="0" applyNumberFormat="1" applyFont="1" applyFill="1" applyBorder="1" applyAlignment="1">
      <alignment/>
    </xf>
    <xf numFmtId="0" fontId="2" fillId="34" borderId="23" xfId="0" applyFont="1" applyFill="1" applyBorder="1" applyAlignment="1">
      <alignment/>
    </xf>
    <xf numFmtId="0" fontId="0" fillId="34" borderId="23" xfId="0" applyFont="1" applyFill="1" applyBorder="1" applyAlignment="1">
      <alignment/>
    </xf>
    <xf numFmtId="0" fontId="2" fillId="34" borderId="29" xfId="0" applyFont="1" applyFill="1" applyBorder="1" applyAlignment="1">
      <alignment/>
    </xf>
    <xf numFmtId="0" fontId="0" fillId="34" borderId="28" xfId="0" applyFill="1" applyBorder="1" applyAlignment="1">
      <alignment/>
    </xf>
    <xf numFmtId="49" fontId="2" fillId="34" borderId="23" xfId="0" applyNumberFormat="1" applyFont="1" applyFill="1" applyBorder="1" applyAlignment="1">
      <alignment/>
    </xf>
    <xf numFmtId="0" fontId="10" fillId="34" borderId="0" xfId="0" applyFont="1" applyFill="1" applyAlignment="1">
      <alignment/>
    </xf>
    <xf numFmtId="0" fontId="0" fillId="34" borderId="10" xfId="0" applyFill="1" applyBorder="1" applyAlignment="1" applyProtection="1">
      <alignment/>
      <protection/>
    </xf>
    <xf numFmtId="0" fontId="0" fillId="34" borderId="10" xfId="0" applyFill="1" applyBorder="1" applyAlignment="1">
      <alignment/>
    </xf>
    <xf numFmtId="0" fontId="0" fillId="34" borderId="0" xfId="0" applyFill="1" applyBorder="1" applyAlignment="1" applyProtection="1">
      <alignment horizontal="center"/>
      <protection/>
    </xf>
    <xf numFmtId="49" fontId="0" fillId="34" borderId="0" xfId="0" applyNumberFormat="1" applyFill="1" applyBorder="1" applyAlignment="1">
      <alignment/>
    </xf>
    <xf numFmtId="0" fontId="2" fillId="33" borderId="0" xfId="0" applyFont="1" applyFill="1" applyBorder="1" applyAlignment="1">
      <alignment/>
    </xf>
    <xf numFmtId="0" fontId="0" fillId="34" borderId="16" xfId="0" applyFill="1" applyBorder="1" applyAlignment="1">
      <alignment/>
    </xf>
    <xf numFmtId="0" fontId="2" fillId="34" borderId="0" xfId="0" applyFont="1" applyFill="1" applyBorder="1" applyAlignment="1">
      <alignment vertical="top"/>
    </xf>
    <xf numFmtId="0" fontId="0" fillId="34" borderId="0" xfId="0" applyFill="1" applyAlignment="1">
      <alignment vertical="top"/>
    </xf>
    <xf numFmtId="3" fontId="0" fillId="33" borderId="10" xfId="0" applyNumberFormat="1" applyFill="1" applyBorder="1" applyAlignment="1" applyProtection="1">
      <alignment/>
      <protection locked="0"/>
    </xf>
    <xf numFmtId="3" fontId="0" fillId="33" borderId="10" xfId="0" applyNumberFormat="1" applyFill="1" applyBorder="1" applyAlignment="1" applyProtection="1">
      <alignment/>
      <protection/>
    </xf>
    <xf numFmtId="168" fontId="0" fillId="33" borderId="10" xfId="0" applyNumberFormat="1" applyFill="1" applyBorder="1" applyAlignment="1" applyProtection="1">
      <alignment/>
      <protection locked="0"/>
    </xf>
    <xf numFmtId="168" fontId="0" fillId="33" borderId="10" xfId="0" applyNumberFormat="1" applyFill="1" applyBorder="1" applyAlignment="1" applyProtection="1">
      <alignment/>
      <protection/>
    </xf>
    <xf numFmtId="0" fontId="23" fillId="33" borderId="10" xfId="0" applyFont="1" applyFill="1" applyBorder="1" applyAlignment="1" applyProtection="1">
      <alignment/>
      <protection locked="0"/>
    </xf>
    <xf numFmtId="0" fontId="23" fillId="34" borderId="0" xfId="0" applyFont="1" applyFill="1" applyBorder="1" applyAlignment="1">
      <alignment/>
    </xf>
    <xf numFmtId="0" fontId="2" fillId="34" borderId="0" xfId="0" applyFont="1" applyFill="1" applyBorder="1" applyAlignment="1" applyProtection="1">
      <alignment horizontal="left"/>
      <protection/>
    </xf>
    <xf numFmtId="0" fontId="0" fillId="33" borderId="0" xfId="0" applyFill="1" applyBorder="1" applyAlignment="1">
      <alignment horizontal="center"/>
    </xf>
    <xf numFmtId="0" fontId="0" fillId="33" borderId="0" xfId="0" applyFill="1" applyAlignment="1">
      <alignment horizontal="center"/>
    </xf>
    <xf numFmtId="0" fontId="0" fillId="33" borderId="11" xfId="0" applyFill="1" applyBorder="1" applyAlignment="1" applyProtection="1">
      <alignment/>
      <protection/>
    </xf>
    <xf numFmtId="0" fontId="0" fillId="33" borderId="12" xfId="0" applyFill="1" applyBorder="1" applyAlignment="1" applyProtection="1">
      <alignment/>
      <protection/>
    </xf>
    <xf numFmtId="0" fontId="0" fillId="33" borderId="0" xfId="0" applyFill="1" applyAlignment="1">
      <alignment/>
    </xf>
    <xf numFmtId="0" fontId="0" fillId="33" borderId="0" xfId="0" applyFill="1" applyBorder="1" applyAlignment="1">
      <alignment horizontal="left"/>
    </xf>
    <xf numFmtId="0" fontId="0" fillId="33" borderId="0" xfId="0" applyFont="1" applyFill="1" applyBorder="1" applyAlignment="1">
      <alignment horizontal="left"/>
    </xf>
    <xf numFmtId="3" fontId="0" fillId="33" borderId="10" xfId="0" applyNumberFormat="1" applyFont="1" applyFill="1" applyBorder="1" applyAlignment="1" applyProtection="1">
      <alignment/>
      <protection/>
    </xf>
    <xf numFmtId="0" fontId="0" fillId="34" borderId="0" xfId="0" applyFill="1" applyBorder="1" applyAlignment="1">
      <alignment vertical="top"/>
    </xf>
    <xf numFmtId="0" fontId="2" fillId="34" borderId="10" xfId="0" applyFont="1" applyFill="1" applyBorder="1" applyAlignment="1" applyProtection="1">
      <alignment/>
      <protection/>
    </xf>
    <xf numFmtId="0" fontId="0" fillId="34" borderId="10" xfId="0" applyFill="1" applyBorder="1" applyAlignment="1" applyProtection="1">
      <alignment/>
      <protection locked="0"/>
    </xf>
    <xf numFmtId="0" fontId="24" fillId="34" borderId="0" xfId="0" applyFont="1" applyFill="1" applyBorder="1" applyAlignment="1">
      <alignment/>
    </xf>
    <xf numFmtId="0" fontId="23" fillId="34" borderId="0" xfId="0" applyFont="1" applyFill="1" applyBorder="1" applyAlignment="1">
      <alignment/>
    </xf>
    <xf numFmtId="0" fontId="23" fillId="34" borderId="0" xfId="0" applyFont="1" applyFill="1" applyAlignment="1">
      <alignment/>
    </xf>
    <xf numFmtId="0" fontId="24" fillId="34" borderId="27" xfId="0" applyFont="1" applyFill="1" applyBorder="1" applyAlignment="1">
      <alignment/>
    </xf>
    <xf numFmtId="0" fontId="2" fillId="34" borderId="0" xfId="0" applyFont="1" applyFill="1" applyBorder="1" applyAlignment="1">
      <alignment horizontal="right"/>
    </xf>
    <xf numFmtId="0" fontId="0" fillId="33" borderId="11" xfId="0" applyNumberFormat="1" applyFont="1" applyFill="1" applyBorder="1" applyAlignment="1">
      <alignment/>
    </xf>
    <xf numFmtId="49" fontId="1" fillId="34" borderId="0" xfId="0" applyNumberFormat="1" applyFont="1" applyFill="1" applyAlignment="1">
      <alignment horizontal="left" indent="3"/>
    </xf>
    <xf numFmtId="0" fontId="21" fillId="34" borderId="0" xfId="0" applyFont="1" applyFill="1" applyAlignment="1">
      <alignment vertical="top"/>
    </xf>
    <xf numFmtId="0" fontId="2" fillId="34" borderId="0" xfId="0" applyFont="1" applyFill="1" applyAlignment="1">
      <alignment horizontal="center"/>
    </xf>
    <xf numFmtId="49" fontId="1" fillId="34" borderId="0" xfId="0" applyNumberFormat="1" applyFont="1" applyFill="1" applyAlignment="1">
      <alignment wrapText="1"/>
    </xf>
    <xf numFmtId="0" fontId="5" fillId="34" borderId="0" xfId="0" applyFont="1" applyFill="1" applyAlignment="1">
      <alignment horizontal="center"/>
    </xf>
    <xf numFmtId="0" fontId="1" fillId="34" borderId="0" xfId="0" applyFont="1" applyFill="1" applyAlignment="1">
      <alignment horizontal="left" indent="3"/>
    </xf>
    <xf numFmtId="0" fontId="0" fillId="34" borderId="10" xfId="0" applyFill="1" applyBorder="1" applyAlignment="1" applyProtection="1">
      <alignment/>
      <protection/>
    </xf>
    <xf numFmtId="0" fontId="21" fillId="34" borderId="0" xfId="0" applyFont="1" applyFill="1" applyAlignment="1">
      <alignment horizontal="left" vertical="top"/>
    </xf>
    <xf numFmtId="0" fontId="21" fillId="34" borderId="0" xfId="0" applyNumberFormat="1" applyFont="1" applyFill="1" applyAlignment="1">
      <alignment vertical="top"/>
    </xf>
    <xf numFmtId="0" fontId="1" fillId="34" borderId="0" xfId="0" applyFont="1" applyFill="1" applyAlignment="1">
      <alignment vertical="top"/>
    </xf>
    <xf numFmtId="0" fontId="0" fillId="0" borderId="10" xfId="0" applyFill="1" applyBorder="1" applyAlignment="1">
      <alignment/>
    </xf>
    <xf numFmtId="0" fontId="0" fillId="33" borderId="24" xfId="0" applyFill="1" applyBorder="1" applyAlignment="1">
      <alignment/>
    </xf>
    <xf numFmtId="0" fontId="0" fillId="33" borderId="26" xfId="0" applyFont="1" applyFill="1" applyBorder="1" applyAlignment="1">
      <alignment horizontal="right"/>
    </xf>
    <xf numFmtId="0" fontId="0" fillId="33" borderId="27" xfId="0" applyFill="1" applyBorder="1" applyAlignment="1">
      <alignment/>
    </xf>
    <xf numFmtId="0" fontId="0" fillId="33" borderId="22" xfId="0" applyFont="1" applyFill="1" applyBorder="1" applyAlignment="1">
      <alignment horizontal="right"/>
    </xf>
    <xf numFmtId="0" fontId="0" fillId="33" borderId="22" xfId="0" applyFill="1" applyBorder="1" applyAlignment="1">
      <alignment/>
    </xf>
    <xf numFmtId="0" fontId="0" fillId="33" borderId="28" xfId="0" applyFill="1" applyBorder="1" applyAlignment="1">
      <alignment/>
    </xf>
    <xf numFmtId="0" fontId="0" fillId="33" borderId="29" xfId="0" applyFill="1" applyBorder="1" applyAlignment="1">
      <alignment/>
    </xf>
    <xf numFmtId="0" fontId="0" fillId="33" borderId="0" xfId="0" applyFill="1" applyAlignment="1">
      <alignment horizontal="left"/>
    </xf>
    <xf numFmtId="0" fontId="0" fillId="33" borderId="0" xfId="0" applyFont="1" applyFill="1" applyBorder="1" applyAlignment="1">
      <alignment horizontal="right"/>
    </xf>
    <xf numFmtId="0" fontId="2" fillId="34" borderId="0" xfId="0" applyFont="1" applyFill="1" applyAlignment="1" applyProtection="1">
      <alignment/>
      <protection locked="0"/>
    </xf>
    <xf numFmtId="0" fontId="15" fillId="34" borderId="0" xfId="0" applyFont="1" applyFill="1" applyBorder="1" applyAlignment="1">
      <alignment wrapText="1"/>
    </xf>
    <xf numFmtId="0" fontId="20" fillId="34" borderId="0" xfId="0" applyFont="1" applyFill="1" applyBorder="1" applyAlignment="1">
      <alignment vertical="top" wrapText="1"/>
    </xf>
    <xf numFmtId="0" fontId="0" fillId="34" borderId="0" xfId="0" applyFill="1" applyAlignment="1" applyProtection="1">
      <alignment/>
      <protection/>
    </xf>
    <xf numFmtId="0" fontId="23" fillId="33" borderId="10" xfId="0" applyFont="1" applyFill="1" applyBorder="1" applyAlignment="1" applyProtection="1">
      <alignment/>
      <protection locked="0"/>
    </xf>
    <xf numFmtId="0" fontId="15" fillId="34" borderId="0" xfId="0" applyFont="1" applyFill="1" applyAlignment="1">
      <alignment vertical="top" wrapText="1"/>
    </xf>
    <xf numFmtId="0" fontId="0" fillId="33" borderId="10" xfId="0" applyFill="1" applyBorder="1" applyAlignment="1" applyProtection="1">
      <alignment/>
      <protection/>
    </xf>
    <xf numFmtId="169" fontId="0" fillId="34" borderId="10" xfId="0" applyNumberFormat="1" applyFill="1" applyBorder="1" applyAlignment="1">
      <alignment/>
    </xf>
    <xf numFmtId="2" fontId="0" fillId="34" borderId="10" xfId="0" applyNumberFormat="1" applyFill="1" applyBorder="1" applyAlignment="1" applyProtection="1">
      <alignment/>
      <protection/>
    </xf>
    <xf numFmtId="169" fontId="0" fillId="33" borderId="10" xfId="0" applyNumberFormat="1" applyFill="1" applyBorder="1" applyAlignment="1" applyProtection="1">
      <alignment/>
      <protection/>
    </xf>
    <xf numFmtId="0" fontId="2" fillId="34" borderId="0" xfId="0" applyFont="1" applyFill="1" applyAlignment="1" applyProtection="1">
      <alignment/>
      <protection/>
    </xf>
    <xf numFmtId="169" fontId="0" fillId="34" borderId="10" xfId="0" applyNumberFormat="1" applyFill="1" applyBorder="1" applyAlignment="1" applyProtection="1">
      <alignment/>
      <protection locked="0"/>
    </xf>
    <xf numFmtId="0" fontId="0" fillId="34" borderId="0" xfId="0" applyFill="1" applyBorder="1" applyAlignment="1" applyProtection="1">
      <alignment/>
      <protection/>
    </xf>
    <xf numFmtId="3" fontId="15" fillId="34" borderId="0" xfId="0" applyNumberFormat="1" applyFont="1" applyFill="1" applyAlignment="1">
      <alignment/>
    </xf>
    <xf numFmtId="0" fontId="5" fillId="34" borderId="0" xfId="0" applyFont="1" applyFill="1" applyAlignment="1">
      <alignment/>
    </xf>
    <xf numFmtId="0" fontId="0" fillId="0" borderId="0" xfId="0" applyAlignment="1">
      <alignment vertical="top"/>
    </xf>
    <xf numFmtId="0" fontId="15" fillId="34" borderId="0" xfId="0" applyFont="1" applyFill="1" applyAlignment="1">
      <alignment vertical="top"/>
    </xf>
    <xf numFmtId="0" fontId="2" fillId="34" borderId="0" xfId="0" applyFont="1" applyFill="1" applyAlignment="1">
      <alignment vertical="top" wrapText="1"/>
    </xf>
    <xf numFmtId="9" fontId="0" fillId="34" borderId="0" xfId="0" applyNumberFormat="1" applyFill="1" applyAlignment="1">
      <alignment horizontal="left"/>
    </xf>
    <xf numFmtId="0" fontId="5" fillId="34" borderId="0" xfId="0" applyFont="1" applyFill="1" applyBorder="1" applyAlignment="1">
      <alignment vertical="top"/>
    </xf>
    <xf numFmtId="0" fontId="0" fillId="0" borderId="12" xfId="0" applyFont="1" applyFill="1" applyBorder="1" applyAlignment="1">
      <alignment/>
    </xf>
    <xf numFmtId="1" fontId="2" fillId="34" borderId="0" xfId="0" applyNumberFormat="1" applyFont="1" applyFill="1" applyAlignment="1">
      <alignment horizontal="right"/>
    </xf>
    <xf numFmtId="0" fontId="5" fillId="34" borderId="0" xfId="0" applyFont="1" applyFill="1" applyAlignment="1">
      <alignment vertical="top" wrapText="1"/>
    </xf>
    <xf numFmtId="1" fontId="0" fillId="0" borderId="10" xfId="0" applyNumberFormat="1" applyFill="1" applyBorder="1" applyAlignment="1" applyProtection="1">
      <alignment horizontal="right"/>
      <protection locked="0"/>
    </xf>
    <xf numFmtId="0" fontId="15" fillId="0" borderId="10" xfId="0" applyFont="1" applyFill="1" applyBorder="1" applyAlignment="1" applyProtection="1">
      <alignment/>
      <protection locked="0"/>
    </xf>
    <xf numFmtId="0" fontId="2" fillId="34" borderId="0" xfId="0" applyFont="1" applyFill="1" applyAlignment="1" applyProtection="1">
      <alignment/>
      <protection locked="0"/>
    </xf>
    <xf numFmtId="0" fontId="2" fillId="34" borderId="0" xfId="0" applyFont="1" applyFill="1" applyAlignment="1" applyProtection="1">
      <alignment horizontal="right" vertical="top"/>
      <protection locked="0"/>
    </xf>
    <xf numFmtId="3" fontId="0" fillId="34" borderId="0" xfId="0" applyNumberFormat="1" applyFill="1" applyAlignment="1">
      <alignment/>
    </xf>
    <xf numFmtId="0" fontId="2" fillId="35" borderId="0" xfId="0" applyFont="1" applyFill="1" applyAlignment="1">
      <alignment/>
    </xf>
    <xf numFmtId="0" fontId="15" fillId="35" borderId="0" xfId="0" applyFont="1" applyFill="1" applyAlignment="1">
      <alignment/>
    </xf>
    <xf numFmtId="0" fontId="0" fillId="35" borderId="0" xfId="0" applyFill="1" applyAlignment="1">
      <alignment/>
    </xf>
    <xf numFmtId="3" fontId="5" fillId="35" borderId="0" xfId="0" applyNumberFormat="1" applyFont="1" applyFill="1" applyAlignment="1">
      <alignment/>
    </xf>
    <xf numFmtId="1" fontId="0" fillId="34" borderId="0" xfId="0" applyNumberFormat="1" applyFill="1" applyAlignment="1">
      <alignment/>
    </xf>
    <xf numFmtId="1" fontId="2" fillId="34" borderId="0" xfId="0" applyNumberFormat="1" applyFont="1" applyFill="1" applyAlignment="1">
      <alignment/>
    </xf>
    <xf numFmtId="0" fontId="15" fillId="34" borderId="0" xfId="0" applyFont="1" applyFill="1" applyAlignment="1">
      <alignment horizontal="center"/>
    </xf>
    <xf numFmtId="3" fontId="15" fillId="34" borderId="0" xfId="0" applyNumberFormat="1" applyFont="1" applyFill="1" applyAlignment="1">
      <alignment horizontal="center"/>
    </xf>
    <xf numFmtId="0" fontId="15" fillId="34" borderId="0" xfId="0" applyFont="1" applyFill="1" applyAlignment="1">
      <alignment horizontal="center" vertical="top"/>
    </xf>
    <xf numFmtId="0" fontId="0" fillId="34" borderId="0" xfId="0" applyFill="1" applyAlignment="1">
      <alignment horizontal="center" vertical="top"/>
    </xf>
    <xf numFmtId="3" fontId="5" fillId="34" borderId="0" xfId="0" applyNumberFormat="1" applyFont="1" applyFill="1" applyAlignment="1">
      <alignment horizontal="center" vertical="top"/>
    </xf>
    <xf numFmtId="0" fontId="5" fillId="34" borderId="0" xfId="0" applyFont="1" applyFill="1" applyAlignment="1">
      <alignment horizontal="center" vertical="top"/>
    </xf>
    <xf numFmtId="1" fontId="5" fillId="34" borderId="0" xfId="0" applyNumberFormat="1" applyFont="1" applyFill="1" applyAlignment="1">
      <alignment horizontal="center" vertical="top"/>
    </xf>
    <xf numFmtId="1" fontId="5" fillId="34" borderId="0" xfId="0" applyNumberFormat="1" applyFont="1" applyFill="1" applyAlignment="1">
      <alignment horizontal="center"/>
    </xf>
    <xf numFmtId="0" fontId="20" fillId="36" borderId="30" xfId="0" applyFont="1" applyFill="1" applyBorder="1" applyAlignment="1">
      <alignment horizontal="center" vertical="center"/>
    </xf>
    <xf numFmtId="2" fontId="15" fillId="34" borderId="0" xfId="0" applyNumberFormat="1" applyFont="1" applyFill="1" applyAlignment="1">
      <alignment horizontal="center"/>
    </xf>
    <xf numFmtId="1" fontId="15" fillId="34" borderId="0" xfId="0" applyNumberFormat="1" applyFont="1" applyFill="1" applyAlignment="1">
      <alignment horizontal="center" vertical="top"/>
    </xf>
    <xf numFmtId="1" fontId="15" fillId="34" borderId="0" xfId="0" applyNumberFormat="1" applyFont="1" applyFill="1" applyAlignment="1">
      <alignment horizontal="center"/>
    </xf>
    <xf numFmtId="168" fontId="0" fillId="37" borderId="10" xfId="0" applyNumberFormat="1" applyFill="1" applyBorder="1" applyAlignment="1" applyProtection="1">
      <alignment/>
      <protection/>
    </xf>
    <xf numFmtId="168" fontId="0" fillId="37" borderId="10" xfId="0" applyNumberFormat="1" applyFill="1" applyBorder="1" applyAlignment="1" applyProtection="1">
      <alignment/>
      <protection locked="0"/>
    </xf>
    <xf numFmtId="0" fontId="2" fillId="34" borderId="0" xfId="0" applyFont="1" applyFill="1" applyBorder="1" applyAlignment="1" applyProtection="1">
      <alignment/>
      <protection/>
    </xf>
    <xf numFmtId="0" fontId="2" fillId="34" borderId="18" xfId="0" applyFont="1" applyFill="1" applyBorder="1" applyAlignment="1">
      <alignment/>
    </xf>
    <xf numFmtId="0" fontId="0" fillId="34" borderId="0" xfId="0" applyFill="1" applyAlignment="1">
      <alignment horizontal="left" indent="3"/>
    </xf>
    <xf numFmtId="0" fontId="0" fillId="34" borderId="18" xfId="0" applyFill="1" applyBorder="1" applyAlignment="1">
      <alignment wrapText="1"/>
    </xf>
    <xf numFmtId="0" fontId="2" fillId="34" borderId="27" xfId="0" applyFont="1" applyFill="1" applyBorder="1" applyAlignment="1">
      <alignment/>
    </xf>
    <xf numFmtId="0" fontId="0" fillId="37" borderId="0" xfId="0" applyFill="1" applyBorder="1" applyAlignment="1">
      <alignment/>
    </xf>
    <xf numFmtId="0" fontId="0" fillId="37" borderId="0" xfId="0" applyFill="1" applyAlignment="1">
      <alignment/>
    </xf>
    <xf numFmtId="0" fontId="0" fillId="38" borderId="0" xfId="0" applyFill="1" applyBorder="1" applyAlignment="1">
      <alignment/>
    </xf>
    <xf numFmtId="0" fontId="0" fillId="38" borderId="0" xfId="0" applyFill="1" applyBorder="1" applyAlignment="1">
      <alignment/>
    </xf>
    <xf numFmtId="0" fontId="2" fillId="38" borderId="0" xfId="0" applyFont="1" applyFill="1" applyAlignment="1">
      <alignment/>
    </xf>
    <xf numFmtId="0" fontId="0" fillId="38" borderId="0" xfId="0" applyFill="1" applyAlignment="1">
      <alignment/>
    </xf>
    <xf numFmtId="0" fontId="0" fillId="38" borderId="0" xfId="0" applyFill="1" applyBorder="1" applyAlignment="1" applyProtection="1">
      <alignment horizontal="center"/>
      <protection/>
    </xf>
    <xf numFmtId="0" fontId="26" fillId="2" borderId="0" xfId="0" applyFont="1" applyFill="1" applyAlignment="1">
      <alignment vertical="center"/>
    </xf>
    <xf numFmtId="0" fontId="0" fillId="2" borderId="0" xfId="0" applyFill="1" applyBorder="1" applyAlignment="1">
      <alignment/>
    </xf>
    <xf numFmtId="0" fontId="0" fillId="2" borderId="0" xfId="0" applyFill="1" applyAlignment="1">
      <alignment/>
    </xf>
    <xf numFmtId="0" fontId="0" fillId="2" borderId="0" xfId="0" applyFill="1" applyBorder="1" applyAlignment="1">
      <alignment/>
    </xf>
    <xf numFmtId="0" fontId="0" fillId="38" borderId="0" xfId="0" applyFill="1" applyAlignment="1">
      <alignment wrapText="1"/>
    </xf>
    <xf numFmtId="0" fontId="20" fillId="38" borderId="0" xfId="0" applyFont="1" applyFill="1" applyBorder="1" applyAlignment="1">
      <alignment horizontal="center" vertical="center"/>
    </xf>
    <xf numFmtId="0" fontId="15" fillId="38" borderId="0" xfId="0" applyFont="1" applyFill="1" applyAlignment="1">
      <alignment/>
    </xf>
    <xf numFmtId="0" fontId="0" fillId="38" borderId="0" xfId="0" applyFill="1" applyAlignment="1">
      <alignment/>
    </xf>
    <xf numFmtId="0" fontId="0" fillId="2" borderId="0" xfId="0" applyFill="1" applyAlignment="1">
      <alignment/>
    </xf>
    <xf numFmtId="0" fontId="0" fillId="2" borderId="0" xfId="0" applyFill="1" applyAlignment="1">
      <alignment vertical="center"/>
    </xf>
    <xf numFmtId="0" fontId="0" fillId="2" borderId="0" xfId="0" applyFill="1" applyAlignment="1">
      <alignment wrapText="1"/>
    </xf>
    <xf numFmtId="0" fontId="2" fillId="38" borderId="0" xfId="0" applyFont="1" applyFill="1" applyBorder="1" applyAlignment="1">
      <alignment vertical="top"/>
    </xf>
    <xf numFmtId="0" fontId="0" fillId="38" borderId="0" xfId="0" applyFill="1" applyBorder="1" applyAlignment="1" applyProtection="1">
      <alignment/>
      <protection/>
    </xf>
    <xf numFmtId="0" fontId="2" fillId="38" borderId="0" xfId="0" applyFont="1" applyFill="1" applyBorder="1" applyAlignment="1">
      <alignment/>
    </xf>
    <xf numFmtId="0" fontId="0" fillId="38" borderId="0" xfId="0" applyFill="1" applyAlignment="1">
      <alignment horizontal="center"/>
    </xf>
    <xf numFmtId="0" fontId="1" fillId="38" borderId="0" xfId="0" applyFont="1" applyFill="1" applyAlignment="1">
      <alignment/>
    </xf>
    <xf numFmtId="0" fontId="1" fillId="38" borderId="0" xfId="0" applyFont="1" applyFill="1" applyAlignment="1">
      <alignment/>
    </xf>
    <xf numFmtId="3" fontId="0" fillId="38" borderId="0" xfId="0" applyNumberFormat="1" applyFont="1" applyFill="1" applyBorder="1" applyAlignment="1" applyProtection="1">
      <alignment/>
      <protection/>
    </xf>
    <xf numFmtId="0" fontId="17" fillId="38" borderId="0" xfId="0" applyFont="1" applyFill="1" applyAlignment="1">
      <alignment/>
    </xf>
    <xf numFmtId="0" fontId="0" fillId="38" borderId="0" xfId="0" applyFill="1" applyAlignment="1">
      <alignment horizontal="left"/>
    </xf>
    <xf numFmtId="0" fontId="1" fillId="38" borderId="0" xfId="0" applyFont="1" applyFill="1" applyAlignment="1">
      <alignment horizontal="center"/>
    </xf>
    <xf numFmtId="0" fontId="0" fillId="2" borderId="0" xfId="0" applyFill="1" applyAlignment="1">
      <alignment horizontal="center"/>
    </xf>
    <xf numFmtId="0" fontId="26" fillId="2" borderId="0" xfId="0" applyFont="1" applyFill="1" applyAlignment="1">
      <alignment horizontal="left" vertical="center"/>
    </xf>
    <xf numFmtId="0" fontId="0" fillId="2" borderId="0" xfId="0" applyFill="1" applyAlignment="1">
      <alignment horizontal="left" vertical="center"/>
    </xf>
    <xf numFmtId="0" fontId="0" fillId="2" borderId="0" xfId="0" applyFont="1" applyFill="1" applyAlignment="1">
      <alignment vertical="center"/>
    </xf>
    <xf numFmtId="0" fontId="0" fillId="2" borderId="0" xfId="0" applyFont="1" applyFill="1" applyAlignment="1">
      <alignment horizontal="center" vertical="center"/>
    </xf>
    <xf numFmtId="0" fontId="0" fillId="38" borderId="0" xfId="0" applyFill="1" applyAlignment="1">
      <alignment horizontal="right"/>
    </xf>
    <xf numFmtId="49" fontId="1" fillId="38" borderId="0" xfId="0" applyNumberFormat="1" applyFont="1" applyFill="1" applyAlignment="1">
      <alignment/>
    </xf>
    <xf numFmtId="0" fontId="11" fillId="38" borderId="0" xfId="0" applyFont="1" applyFill="1" applyAlignment="1">
      <alignment/>
    </xf>
    <xf numFmtId="0" fontId="1" fillId="38" borderId="0" xfId="0" applyFont="1" applyFill="1" applyBorder="1" applyAlignment="1">
      <alignment/>
    </xf>
    <xf numFmtId="0" fontId="26" fillId="2" borderId="0" xfId="0" applyFont="1" applyFill="1" applyBorder="1" applyAlignment="1">
      <alignment vertical="center"/>
    </xf>
    <xf numFmtId="0" fontId="0" fillId="39" borderId="10" xfId="0" applyFill="1" applyBorder="1" applyAlignment="1" applyProtection="1">
      <alignment/>
      <protection locked="0"/>
    </xf>
    <xf numFmtId="169" fontId="0" fillId="39" borderId="10" xfId="0" applyNumberFormat="1" applyFill="1" applyBorder="1" applyAlignment="1" applyProtection="1">
      <alignment/>
      <protection locked="0"/>
    </xf>
    <xf numFmtId="168" fontId="0" fillId="39" borderId="10" xfId="0" applyNumberFormat="1" applyFill="1" applyBorder="1" applyAlignment="1" applyProtection="1">
      <alignment/>
      <protection locked="0"/>
    </xf>
    <xf numFmtId="0" fontId="70" fillId="34" borderId="0" xfId="0" applyFont="1" applyFill="1" applyBorder="1" applyAlignment="1">
      <alignment/>
    </xf>
    <xf numFmtId="0" fontId="71" fillId="34" borderId="0" xfId="0" applyFont="1" applyFill="1" applyBorder="1" applyAlignment="1">
      <alignment/>
    </xf>
    <xf numFmtId="0" fontId="72" fillId="34" borderId="0" xfId="0" applyFont="1" applyFill="1" applyBorder="1" applyAlignment="1">
      <alignment vertical="top" wrapText="1"/>
    </xf>
    <xf numFmtId="0" fontId="72" fillId="34" borderId="0" xfId="0" applyFont="1" applyFill="1" applyBorder="1" applyAlignment="1">
      <alignment vertical="top"/>
    </xf>
    <xf numFmtId="0" fontId="73" fillId="34" borderId="0" xfId="0" applyFont="1" applyFill="1" applyBorder="1" applyAlignment="1">
      <alignment/>
    </xf>
    <xf numFmtId="0" fontId="74" fillId="34" borderId="0" xfId="0" applyFont="1" applyFill="1" applyBorder="1" applyAlignment="1">
      <alignment/>
    </xf>
    <xf numFmtId="0" fontId="73" fillId="34" borderId="0" xfId="0" applyFont="1" applyFill="1" applyAlignment="1">
      <alignment/>
    </xf>
    <xf numFmtId="0" fontId="21" fillId="34" borderId="0" xfId="0" applyFont="1" applyFill="1" applyBorder="1" applyAlignment="1">
      <alignment horizontal="left" vertical="top"/>
    </xf>
    <xf numFmtId="0" fontId="13" fillId="34" borderId="0" xfId="0" applyFont="1" applyFill="1" applyBorder="1" applyAlignment="1">
      <alignment/>
    </xf>
    <xf numFmtId="0" fontId="13" fillId="34" borderId="0" xfId="0" applyFont="1" applyFill="1" applyBorder="1" applyAlignment="1">
      <alignment vertical="top"/>
    </xf>
    <xf numFmtId="0" fontId="15" fillId="34" borderId="0" xfId="0" applyFont="1" applyFill="1" applyBorder="1" applyAlignment="1">
      <alignment horizontal="left"/>
    </xf>
    <xf numFmtId="0" fontId="70" fillId="34" borderId="0" xfId="0" applyFont="1" applyFill="1" applyAlignment="1">
      <alignment/>
    </xf>
    <xf numFmtId="0" fontId="75" fillId="34" borderId="0" xfId="0" applyFont="1" applyFill="1" applyBorder="1" applyAlignment="1">
      <alignment vertical="top"/>
    </xf>
    <xf numFmtId="0" fontId="75" fillId="34" borderId="0" xfId="0" applyNumberFormat="1" applyFont="1" applyFill="1" applyAlignment="1">
      <alignment vertical="top"/>
    </xf>
    <xf numFmtId="0" fontId="75" fillId="34" borderId="0" xfId="0" applyFont="1" applyFill="1" applyAlignment="1">
      <alignment vertical="top"/>
    </xf>
    <xf numFmtId="0" fontId="75" fillId="34" borderId="0" xfId="0" applyFont="1" applyFill="1" applyAlignment="1">
      <alignment horizontal="left" vertical="top"/>
    </xf>
    <xf numFmtId="0" fontId="76" fillId="34" borderId="0" xfId="0" applyFont="1" applyFill="1" applyBorder="1" applyAlignment="1">
      <alignment/>
    </xf>
    <xf numFmtId="0" fontId="76" fillId="34" borderId="0" xfId="0" applyFont="1" applyFill="1" applyBorder="1" applyAlignment="1">
      <alignment/>
    </xf>
    <xf numFmtId="0" fontId="70" fillId="34" borderId="0" xfId="0" applyFont="1" applyFill="1" applyAlignment="1">
      <alignment horizontal="left"/>
    </xf>
    <xf numFmtId="0" fontId="0" fillId="33" borderId="13" xfId="0" applyNumberFormat="1" applyFont="1" applyFill="1" applyBorder="1" applyAlignment="1">
      <alignment/>
    </xf>
    <xf numFmtId="0" fontId="0" fillId="33" borderId="27" xfId="0" applyFont="1" applyFill="1" applyBorder="1" applyAlignment="1">
      <alignment horizontal="left"/>
    </xf>
    <xf numFmtId="49" fontId="0" fillId="33" borderId="27" xfId="0" applyNumberFormat="1" applyFont="1" applyFill="1" applyBorder="1" applyAlignment="1">
      <alignment/>
    </xf>
    <xf numFmtId="0" fontId="0" fillId="33" borderId="24" xfId="0" applyFont="1" applyFill="1" applyBorder="1" applyAlignment="1">
      <alignment horizontal="right"/>
    </xf>
    <xf numFmtId="0" fontId="0" fillId="33" borderId="26" xfId="0" applyFill="1" applyBorder="1" applyAlignment="1">
      <alignment/>
    </xf>
    <xf numFmtId="49" fontId="0" fillId="33" borderId="22" xfId="0" applyNumberFormat="1" applyFill="1" applyBorder="1" applyAlignment="1">
      <alignment/>
    </xf>
    <xf numFmtId="0" fontId="0" fillId="33" borderId="22" xfId="0" applyFont="1" applyFill="1" applyBorder="1" applyAlignment="1">
      <alignment/>
    </xf>
    <xf numFmtId="0" fontId="0" fillId="33" borderId="27" xfId="0" applyFont="1" applyFill="1" applyBorder="1" applyAlignment="1">
      <alignment horizontal="right"/>
    </xf>
    <xf numFmtId="0" fontId="77" fillId="34" borderId="0" xfId="0" applyFont="1" applyFill="1" applyAlignment="1">
      <alignment vertical="center"/>
    </xf>
    <xf numFmtId="0" fontId="78" fillId="34" borderId="0" xfId="0" applyFont="1" applyFill="1" applyAlignment="1">
      <alignment vertical="center"/>
    </xf>
    <xf numFmtId="0" fontId="79" fillId="34" borderId="0" xfId="0" applyFont="1" applyFill="1" applyBorder="1" applyAlignment="1">
      <alignment/>
    </xf>
    <xf numFmtId="0" fontId="0" fillId="34" borderId="0" xfId="0" applyFill="1" applyBorder="1" applyAlignment="1" applyProtection="1">
      <alignment/>
      <protection locked="0"/>
    </xf>
    <xf numFmtId="0" fontId="0" fillId="33" borderId="31" xfId="0" applyFill="1" applyBorder="1" applyAlignment="1" applyProtection="1">
      <alignment/>
      <protection locked="0"/>
    </xf>
    <xf numFmtId="0" fontId="0" fillId="33" borderId="32" xfId="0" applyFill="1" applyBorder="1" applyAlignment="1" applyProtection="1">
      <alignment/>
      <protection locked="0"/>
    </xf>
    <xf numFmtId="0" fontId="2" fillId="34" borderId="0" xfId="0" applyFont="1" applyFill="1" applyBorder="1" applyAlignment="1">
      <alignment/>
    </xf>
    <xf numFmtId="0" fontId="0" fillId="34" borderId="0" xfId="0" applyFill="1" applyAlignment="1">
      <alignment/>
    </xf>
    <xf numFmtId="0" fontId="2" fillId="34" borderId="0" xfId="0" applyFont="1" applyFill="1" applyBorder="1" applyAlignment="1">
      <alignment horizontal="left" indent="3"/>
    </xf>
    <xf numFmtId="3" fontId="0" fillId="34" borderId="31" xfId="0" applyNumberFormat="1" applyFont="1" applyFill="1" applyBorder="1" applyAlignment="1">
      <alignment/>
    </xf>
    <xf numFmtId="3" fontId="0" fillId="34" borderId="32" xfId="0" applyNumberFormat="1" applyFont="1" applyFill="1" applyBorder="1" applyAlignment="1">
      <alignment/>
    </xf>
    <xf numFmtId="0" fontId="0" fillId="33" borderId="33" xfId="0" applyFill="1" applyBorder="1" applyAlignment="1" applyProtection="1">
      <alignment/>
      <protection locked="0"/>
    </xf>
    <xf numFmtId="0" fontId="0" fillId="0" borderId="32" xfId="0" applyBorder="1" applyAlignment="1" applyProtection="1">
      <alignment/>
      <protection locked="0"/>
    </xf>
    <xf numFmtId="0" fontId="15" fillId="0" borderId="31" xfId="0" applyFont="1" applyFill="1" applyBorder="1" applyAlignment="1" applyProtection="1">
      <alignment/>
      <protection locked="0"/>
    </xf>
    <xf numFmtId="0" fontId="74" fillId="34" borderId="0" xfId="0" applyFont="1" applyFill="1" applyBorder="1" applyAlignment="1">
      <alignment vertical="top" wrapText="1"/>
    </xf>
    <xf numFmtId="0" fontId="70" fillId="0" borderId="0" xfId="0" applyFont="1" applyAlignment="1">
      <alignment wrapText="1"/>
    </xf>
    <xf numFmtId="0" fontId="2" fillId="34" borderId="0" xfId="0" applyFont="1" applyFill="1" applyAlignment="1">
      <alignment/>
    </xf>
    <xf numFmtId="0" fontId="0" fillId="0" borderId="0" xfId="0" applyAlignment="1">
      <alignment/>
    </xf>
    <xf numFmtId="0" fontId="0" fillId="0" borderId="22" xfId="0" applyBorder="1" applyAlignment="1">
      <alignment/>
    </xf>
    <xf numFmtId="0" fontId="2" fillId="34" borderId="0" xfId="0" applyFont="1" applyFill="1" applyAlignment="1">
      <alignment vertical="top" wrapText="1"/>
    </xf>
    <xf numFmtId="0" fontId="0" fillId="0" borderId="0" xfId="0" applyAlignment="1">
      <alignment vertical="top" wrapText="1"/>
    </xf>
    <xf numFmtId="0" fontId="0" fillId="0" borderId="0" xfId="0" applyBorder="1" applyAlignment="1">
      <alignment vertical="top" wrapText="1"/>
    </xf>
    <xf numFmtId="0" fontId="2" fillId="34" borderId="27" xfId="0" applyFont="1" applyFill="1" applyBorder="1" applyAlignment="1">
      <alignment horizontal="left"/>
    </xf>
    <xf numFmtId="0" fontId="75" fillId="34" borderId="0" xfId="0" applyFont="1" applyFill="1" applyAlignment="1">
      <alignment vertical="top"/>
    </xf>
    <xf numFmtId="0" fontId="70" fillId="0" borderId="0" xfId="0" applyFont="1" applyAlignment="1">
      <alignment/>
    </xf>
    <xf numFmtId="0" fontId="2" fillId="34" borderId="0" xfId="0" applyFont="1" applyFill="1" applyAlignment="1">
      <alignment wrapText="1"/>
    </xf>
    <xf numFmtId="0" fontId="0" fillId="0" borderId="0" xfId="0" applyAlignment="1">
      <alignment wrapText="1"/>
    </xf>
    <xf numFmtId="0" fontId="0" fillId="0" borderId="0" xfId="0" applyBorder="1" applyAlignment="1">
      <alignment wrapText="1"/>
    </xf>
    <xf numFmtId="0" fontId="0" fillId="34" borderId="15" xfId="0" applyFill="1" applyBorder="1" applyAlignment="1">
      <alignment/>
    </xf>
    <xf numFmtId="0" fontId="2" fillId="34" borderId="0" xfId="0" applyFont="1" applyFill="1" applyAlignment="1">
      <alignment horizontal="left" indent="3"/>
    </xf>
    <xf numFmtId="0" fontId="0" fillId="34" borderId="0" xfId="0" applyFill="1" applyAlignment="1">
      <alignment horizontal="left" indent="3"/>
    </xf>
    <xf numFmtId="0" fontId="0" fillId="34" borderId="0" xfId="0" applyFill="1" applyAlignment="1">
      <alignment horizontal="center"/>
    </xf>
    <xf numFmtId="0" fontId="0" fillId="0" borderId="32" xfId="0" applyBorder="1" applyAlignment="1">
      <alignment/>
    </xf>
    <xf numFmtId="0" fontId="70" fillId="34" borderId="0" xfId="0" applyFont="1" applyFill="1" applyAlignment="1">
      <alignment wrapText="1"/>
    </xf>
    <xf numFmtId="0" fontId="0" fillId="34" borderId="34" xfId="0" applyFill="1" applyBorder="1" applyAlignment="1">
      <alignment/>
    </xf>
    <xf numFmtId="0" fontId="0" fillId="0" borderId="34" xfId="0" applyBorder="1" applyAlignment="1">
      <alignment/>
    </xf>
    <xf numFmtId="49" fontId="0" fillId="34" borderId="34" xfId="0" applyNumberFormat="1" applyFill="1" applyBorder="1" applyAlignment="1">
      <alignment/>
    </xf>
    <xf numFmtId="0" fontId="75" fillId="34" borderId="0" xfId="0" applyFont="1" applyFill="1" applyBorder="1" applyAlignment="1">
      <alignment vertical="top"/>
    </xf>
    <xf numFmtId="0" fontId="70" fillId="0" borderId="0" xfId="0" applyFont="1" applyBorder="1" applyAlignment="1">
      <alignment/>
    </xf>
    <xf numFmtId="0" fontId="0" fillId="34" borderId="14" xfId="0" applyFill="1" applyBorder="1" applyAlignment="1">
      <alignment horizontal="right"/>
    </xf>
    <xf numFmtId="0" fontId="2" fillId="34" borderId="0" xfId="0" applyFont="1" applyFill="1" applyBorder="1" applyAlignment="1">
      <alignment wrapText="1"/>
    </xf>
    <xf numFmtId="0" fontId="0" fillId="0" borderId="0" xfId="0" applyBorder="1" applyAlignment="1">
      <alignment/>
    </xf>
    <xf numFmtId="0" fontId="1" fillId="34" borderId="0" xfId="0" applyFont="1" applyFill="1" applyAlignment="1">
      <alignment horizontal="left" indent="3"/>
    </xf>
    <xf numFmtId="0" fontId="2" fillId="34" borderId="0" xfId="0" applyFont="1" applyFill="1" applyBorder="1" applyAlignment="1">
      <alignment vertical="top" wrapText="1"/>
    </xf>
    <xf numFmtId="0" fontId="0" fillId="34" borderId="0" xfId="0" applyFill="1" applyBorder="1" applyAlignment="1">
      <alignment horizontal="right"/>
    </xf>
    <xf numFmtId="0" fontId="0" fillId="34" borderId="0" xfId="0" applyFill="1" applyBorder="1" applyAlignment="1">
      <alignment/>
    </xf>
    <xf numFmtId="0" fontId="0" fillId="34" borderId="0" xfId="0" applyFill="1" applyAlignment="1">
      <alignment horizontal="right"/>
    </xf>
    <xf numFmtId="0" fontId="5" fillId="34" borderId="27" xfId="0" applyFont="1" applyFill="1" applyBorder="1" applyAlignment="1">
      <alignment/>
    </xf>
    <xf numFmtId="0" fontId="0" fillId="34" borderId="17" xfId="0" applyFill="1" applyBorder="1" applyAlignment="1">
      <alignment horizontal="right"/>
    </xf>
    <xf numFmtId="0" fontId="0" fillId="34" borderId="19" xfId="0" applyFill="1" applyBorder="1" applyAlignment="1">
      <alignment horizontal="right"/>
    </xf>
    <xf numFmtId="0" fontId="0" fillId="34" borderId="20" xfId="0" applyFill="1" applyBorder="1" applyAlignment="1">
      <alignment/>
    </xf>
    <xf numFmtId="0" fontId="1" fillId="34" borderId="0" xfId="0" applyFont="1" applyFill="1" applyAlignment="1">
      <alignment/>
    </xf>
    <xf numFmtId="0" fontId="1" fillId="34" borderId="22" xfId="0" applyFont="1" applyFill="1" applyBorder="1" applyAlignment="1">
      <alignment/>
    </xf>
    <xf numFmtId="49" fontId="0" fillId="34" borderId="17" xfId="0" applyNumberFormat="1" applyFill="1" applyBorder="1" applyAlignment="1">
      <alignment horizontal="right"/>
    </xf>
    <xf numFmtId="0" fontId="5" fillId="34" borderId="0" xfId="0" applyFont="1" applyFill="1" applyBorder="1" applyAlignment="1">
      <alignment/>
    </xf>
    <xf numFmtId="0" fontId="0" fillId="34" borderId="22" xfId="0" applyFill="1" applyBorder="1" applyAlignment="1">
      <alignment/>
    </xf>
    <xf numFmtId="0" fontId="23" fillId="33" borderId="31" xfId="0" applyFont="1" applyFill="1" applyBorder="1" applyAlignment="1" applyProtection="1">
      <alignment/>
      <protection locked="0"/>
    </xf>
    <xf numFmtId="0" fontId="23" fillId="33" borderId="32" xfId="0" applyFont="1" applyFill="1" applyBorder="1" applyAlignment="1" applyProtection="1">
      <alignment/>
      <protection locked="0"/>
    </xf>
    <xf numFmtId="0" fontId="23" fillId="33" borderId="33" xfId="0" applyFont="1" applyFill="1" applyBorder="1" applyAlignment="1" applyProtection="1">
      <alignment/>
      <protection locked="0"/>
    </xf>
    <xf numFmtId="0" fontId="15" fillId="34" borderId="15" xfId="0" applyFont="1" applyFill="1" applyBorder="1" applyAlignment="1">
      <alignment/>
    </xf>
    <xf numFmtId="0" fontId="0" fillId="34" borderId="18" xfId="0" applyFill="1" applyBorder="1" applyAlignment="1">
      <alignment/>
    </xf>
    <xf numFmtId="0" fontId="0" fillId="34" borderId="17" xfId="0" applyFill="1" applyBorder="1" applyAlignment="1">
      <alignment/>
    </xf>
    <xf numFmtId="0" fontId="2" fillId="34" borderId="34" xfId="0" applyFont="1" applyFill="1" applyBorder="1" applyAlignment="1">
      <alignment/>
    </xf>
    <xf numFmtId="0" fontId="1" fillId="34" borderId="0" xfId="0" applyFont="1" applyFill="1" applyAlignment="1">
      <alignment horizontal="center" vertical="top"/>
    </xf>
    <xf numFmtId="0" fontId="0" fillId="34" borderId="0" xfId="0" applyFont="1" applyFill="1" applyAlignment="1">
      <alignment/>
    </xf>
    <xf numFmtId="0" fontId="2" fillId="34" borderId="14" xfId="0" applyFont="1" applyFill="1" applyBorder="1" applyAlignment="1">
      <alignment/>
    </xf>
    <xf numFmtId="0" fontId="0" fillId="34" borderId="16" xfId="0" applyFill="1" applyBorder="1" applyAlignment="1">
      <alignment/>
    </xf>
    <xf numFmtId="0" fontId="7" fillId="34" borderId="0" xfId="0" applyFont="1" applyFill="1" applyAlignment="1">
      <alignment/>
    </xf>
    <xf numFmtId="0" fontId="2" fillId="34" borderId="15" xfId="0" applyFont="1" applyFill="1" applyBorder="1" applyAlignment="1">
      <alignment/>
    </xf>
    <xf numFmtId="0" fontId="2" fillId="34" borderId="16" xfId="0" applyFont="1" applyFill="1" applyBorder="1" applyAlignment="1">
      <alignment/>
    </xf>
    <xf numFmtId="0" fontId="71" fillId="34" borderId="0" xfId="0" applyFont="1" applyFill="1" applyAlignment="1">
      <alignment vertical="top" wrapText="1"/>
    </xf>
    <xf numFmtId="0" fontId="70" fillId="0" borderId="0" xfId="0" applyFont="1" applyAlignment="1">
      <alignment/>
    </xf>
    <xf numFmtId="0" fontId="0" fillId="0" borderId="33" xfId="0" applyBorder="1" applyAlignment="1" applyProtection="1">
      <alignment/>
      <protection locked="0"/>
    </xf>
    <xf numFmtId="0" fontId="0" fillId="0" borderId="32" xfId="0" applyBorder="1" applyAlignment="1" applyProtection="1">
      <alignment/>
      <protection locked="0"/>
    </xf>
    <xf numFmtId="0" fontId="0" fillId="34" borderId="0" xfId="0" applyFill="1" applyAlignment="1">
      <alignment wrapText="1"/>
    </xf>
    <xf numFmtId="0" fontId="75" fillId="34" borderId="0" xfId="0" applyFont="1" applyFill="1" applyAlignment="1">
      <alignment horizontal="left" vertical="top"/>
    </xf>
    <xf numFmtId="0" fontId="2" fillId="34" borderId="0" xfId="0" applyFont="1" applyFill="1" applyAlignment="1">
      <alignment horizontal="left" wrapText="1"/>
    </xf>
    <xf numFmtId="0" fontId="2" fillId="34" borderId="27" xfId="0" applyFont="1" applyFill="1" applyBorder="1" applyAlignment="1">
      <alignment wrapText="1"/>
    </xf>
    <xf numFmtId="0" fontId="2" fillId="34" borderId="0" xfId="0" applyFont="1" applyFill="1" applyBorder="1" applyAlignment="1">
      <alignment vertical="top"/>
    </xf>
    <xf numFmtId="0" fontId="0" fillId="34" borderId="0" xfId="0" applyFill="1" applyBorder="1" applyAlignment="1">
      <alignment horizontal="left"/>
    </xf>
    <xf numFmtId="49" fontId="1" fillId="34" borderId="0" xfId="0" applyNumberFormat="1" applyFont="1" applyFill="1" applyAlignment="1">
      <alignment horizontal="left" indent="3"/>
    </xf>
    <xf numFmtId="0" fontId="0" fillId="34" borderId="0" xfId="0" applyFill="1" applyAlignment="1">
      <alignment/>
    </xf>
    <xf numFmtId="0" fontId="70" fillId="0" borderId="0" xfId="0" applyFont="1" applyAlignment="1">
      <alignment vertical="top" wrapText="1"/>
    </xf>
    <xf numFmtId="0" fontId="2" fillId="34" borderId="23" xfId="0" applyFont="1" applyFill="1" applyBorder="1" applyAlignment="1">
      <alignment/>
    </xf>
    <xf numFmtId="0" fontId="0" fillId="0" borderId="23" xfId="0" applyBorder="1" applyAlignment="1">
      <alignment/>
    </xf>
    <xf numFmtId="0" fontId="0" fillId="33" borderId="31" xfId="0" applyFont="1" applyFill="1" applyBorder="1" applyAlignment="1" applyProtection="1">
      <alignment/>
      <protection locked="0"/>
    </xf>
    <xf numFmtId="0" fontId="0" fillId="33" borderId="33" xfId="0" applyFont="1" applyFill="1" applyBorder="1" applyAlignment="1" applyProtection="1">
      <alignment/>
      <protection locked="0"/>
    </xf>
    <xf numFmtId="0" fontId="0" fillId="33" borderId="32" xfId="0" applyFont="1" applyFill="1" applyBorder="1" applyAlignment="1" applyProtection="1">
      <alignment/>
      <protection locked="0"/>
    </xf>
    <xf numFmtId="0" fontId="1" fillId="34" borderId="0" xfId="0" applyFont="1" applyFill="1" applyAlignment="1">
      <alignment horizontal="right"/>
    </xf>
    <xf numFmtId="0" fontId="0" fillId="34" borderId="0" xfId="0" applyNumberFormat="1" applyFont="1" applyFill="1" applyAlignment="1">
      <alignment/>
    </xf>
    <xf numFmtId="0" fontId="0" fillId="34" borderId="0" xfId="0" applyFont="1" applyFill="1" applyAlignment="1">
      <alignment/>
    </xf>
    <xf numFmtId="0" fontId="24" fillId="34" borderId="0" xfId="0" applyFont="1" applyFill="1" applyBorder="1" applyAlignment="1">
      <alignment/>
    </xf>
    <xf numFmtId="0" fontId="23" fillId="34" borderId="0" xfId="0" applyFont="1" applyFill="1" applyBorder="1" applyAlignment="1">
      <alignment/>
    </xf>
    <xf numFmtId="0" fontId="15" fillId="34" borderId="0" xfId="0" applyFont="1" applyFill="1" applyAlignment="1">
      <alignment wrapText="1"/>
    </xf>
    <xf numFmtId="0" fontId="2" fillId="33" borderId="0" xfId="0" applyFont="1" applyFill="1" applyAlignment="1">
      <alignment horizontal="center" vertical="center"/>
    </xf>
    <xf numFmtId="0" fontId="5" fillId="34" borderId="24" xfId="0" applyFont="1" applyFill="1" applyBorder="1" applyAlignment="1">
      <alignment/>
    </xf>
    <xf numFmtId="0" fontId="2" fillId="34" borderId="25" xfId="0" applyFont="1" applyFill="1" applyBorder="1" applyAlignment="1">
      <alignment/>
    </xf>
    <xf numFmtId="0" fontId="2" fillId="34" borderId="26" xfId="0" applyFont="1" applyFill="1" applyBorder="1" applyAlignment="1">
      <alignment/>
    </xf>
    <xf numFmtId="0" fontId="0" fillId="34" borderId="27" xfId="0" applyFont="1" applyFill="1" applyBorder="1" applyAlignment="1">
      <alignment/>
    </xf>
    <xf numFmtId="0" fontId="0" fillId="34" borderId="0" xfId="0" applyFont="1" applyFill="1" applyBorder="1" applyAlignment="1">
      <alignment/>
    </xf>
    <xf numFmtId="0" fontId="0" fillId="34" borderId="22" xfId="0" applyFont="1" applyFill="1" applyBorder="1" applyAlignment="1">
      <alignment/>
    </xf>
    <xf numFmtId="0" fontId="7" fillId="34" borderId="27" xfId="0" applyFont="1" applyFill="1" applyBorder="1" applyAlignment="1">
      <alignment/>
    </xf>
    <xf numFmtId="0" fontId="0" fillId="34" borderId="27" xfId="0" applyFont="1" applyFill="1" applyBorder="1" applyAlignment="1">
      <alignment/>
    </xf>
    <xf numFmtId="0" fontId="0" fillId="34" borderId="22" xfId="0" applyFont="1" applyFill="1" applyBorder="1" applyAlignment="1">
      <alignment/>
    </xf>
    <xf numFmtId="0" fontId="0" fillId="34" borderId="28" xfId="0" applyFont="1" applyFill="1" applyBorder="1" applyAlignment="1">
      <alignment/>
    </xf>
    <xf numFmtId="0" fontId="0" fillId="34" borderId="23" xfId="0" applyFont="1" applyFill="1" applyBorder="1" applyAlignment="1">
      <alignment/>
    </xf>
    <xf numFmtId="0" fontId="0" fillId="34" borderId="29" xfId="0" applyFont="1" applyFill="1" applyBorder="1" applyAlignment="1">
      <alignment/>
    </xf>
    <xf numFmtId="0" fontId="5" fillId="34" borderId="24" xfId="0" applyFont="1" applyFill="1" applyBorder="1" applyAlignment="1">
      <alignment/>
    </xf>
    <xf numFmtId="0" fontId="0" fillId="34" borderId="25" xfId="0" applyFill="1" applyBorder="1" applyAlignment="1">
      <alignment/>
    </xf>
    <xf numFmtId="0" fontId="0" fillId="34" borderId="26" xfId="0" applyFill="1" applyBorder="1" applyAlignment="1">
      <alignment horizontal="left"/>
    </xf>
    <xf numFmtId="0" fontId="0" fillId="34" borderId="27" xfId="0" applyFill="1" applyBorder="1" applyAlignment="1">
      <alignment/>
    </xf>
    <xf numFmtId="0" fontId="5" fillId="34" borderId="0" xfId="0" applyFont="1" applyFill="1" applyBorder="1" applyAlignment="1">
      <alignment horizontal="left"/>
    </xf>
    <xf numFmtId="0" fontId="8" fillId="34" borderId="0" xfId="0" applyFont="1" applyFill="1" applyBorder="1" applyAlignment="1">
      <alignment/>
    </xf>
    <xf numFmtId="0" fontId="0" fillId="34" borderId="22" xfId="0" applyFill="1" applyBorder="1" applyAlignment="1">
      <alignment horizontal="center"/>
    </xf>
    <xf numFmtId="0" fontId="0" fillId="34" borderId="27" xfId="0" applyFont="1" applyFill="1" applyBorder="1" applyAlignment="1">
      <alignment/>
    </xf>
    <xf numFmtId="0" fontId="0" fillId="34" borderId="0" xfId="0" applyFont="1" applyFill="1" applyBorder="1" applyAlignment="1">
      <alignment horizontal="left"/>
    </xf>
    <xf numFmtId="0" fontId="0" fillId="34" borderId="27" xfId="0" applyFont="1" applyFill="1" applyBorder="1" applyAlignment="1">
      <alignment horizontal="left"/>
    </xf>
    <xf numFmtId="0" fontId="0" fillId="34" borderId="28" xfId="0" applyFont="1" applyFill="1" applyBorder="1" applyAlignment="1">
      <alignment horizontal="left"/>
    </xf>
    <xf numFmtId="0" fontId="0" fillId="34" borderId="23"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9</xdr:col>
      <xdr:colOff>0</xdr:colOff>
      <xdr:row>0</xdr:row>
      <xdr:rowOff>1304925</xdr:rowOff>
    </xdr:to>
    <xdr:pic>
      <xdr:nvPicPr>
        <xdr:cNvPr id="1" name="Picture 2" descr="header"/>
        <xdr:cNvPicPr preferRelativeResize="1">
          <a:picLocks noChangeAspect="1"/>
        </xdr:cNvPicPr>
      </xdr:nvPicPr>
      <xdr:blipFill>
        <a:blip r:embed="rId1"/>
        <a:stretch>
          <a:fillRect/>
        </a:stretch>
      </xdr:blipFill>
      <xdr:spPr>
        <a:xfrm>
          <a:off x="0" y="28575"/>
          <a:ext cx="9763125" cy="1276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0</xdr:col>
      <xdr:colOff>0</xdr:colOff>
      <xdr:row>0</xdr:row>
      <xdr:rowOff>1295400</xdr:rowOff>
    </xdr:to>
    <xdr:pic>
      <xdr:nvPicPr>
        <xdr:cNvPr id="1" name="Picture 1" descr="header"/>
        <xdr:cNvPicPr preferRelativeResize="1">
          <a:picLocks noChangeAspect="1"/>
        </xdr:cNvPicPr>
      </xdr:nvPicPr>
      <xdr:blipFill>
        <a:blip r:embed="rId1"/>
        <a:stretch>
          <a:fillRect/>
        </a:stretch>
      </xdr:blipFill>
      <xdr:spPr>
        <a:xfrm>
          <a:off x="0" y="28575"/>
          <a:ext cx="0" cy="1266825"/>
        </a:xfrm>
        <a:prstGeom prst="rect">
          <a:avLst/>
        </a:prstGeom>
        <a:noFill/>
        <a:ln w="9525" cmpd="sng">
          <a:noFill/>
        </a:ln>
      </xdr:spPr>
    </xdr:pic>
    <xdr:clientData/>
  </xdr:twoCellAnchor>
  <xdr:twoCellAnchor editAs="oneCell">
    <xdr:from>
      <xdr:col>0</xdr:col>
      <xdr:colOff>0</xdr:colOff>
      <xdr:row>0</xdr:row>
      <xdr:rowOff>0</xdr:rowOff>
    </xdr:from>
    <xdr:to>
      <xdr:col>18</xdr:col>
      <xdr:colOff>0</xdr:colOff>
      <xdr:row>0</xdr:row>
      <xdr:rowOff>1266825</xdr:rowOff>
    </xdr:to>
    <xdr:pic>
      <xdr:nvPicPr>
        <xdr:cNvPr id="2" name="Picture 3" descr="header_ADB.jpg"/>
        <xdr:cNvPicPr preferRelativeResize="1">
          <a:picLocks noChangeAspect="1"/>
        </xdr:cNvPicPr>
      </xdr:nvPicPr>
      <xdr:blipFill>
        <a:blip r:embed="rId1"/>
        <a:stretch>
          <a:fillRect/>
        </a:stretch>
      </xdr:blipFill>
      <xdr:spPr>
        <a:xfrm>
          <a:off x="0" y="0"/>
          <a:ext cx="9744075" cy="1266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18</xdr:col>
      <xdr:colOff>704850</xdr:colOff>
      <xdr:row>0</xdr:row>
      <xdr:rowOff>1304925</xdr:rowOff>
    </xdr:to>
    <xdr:pic>
      <xdr:nvPicPr>
        <xdr:cNvPr id="1" name="Picture 3" descr="header"/>
        <xdr:cNvPicPr preferRelativeResize="1">
          <a:picLocks noChangeAspect="1"/>
        </xdr:cNvPicPr>
      </xdr:nvPicPr>
      <xdr:blipFill>
        <a:blip r:embed="rId1"/>
        <a:stretch>
          <a:fillRect/>
        </a:stretch>
      </xdr:blipFill>
      <xdr:spPr>
        <a:xfrm>
          <a:off x="0" y="28575"/>
          <a:ext cx="9753600" cy="1276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16</xdr:col>
      <xdr:colOff>0</xdr:colOff>
      <xdr:row>0</xdr:row>
      <xdr:rowOff>1304925</xdr:rowOff>
    </xdr:to>
    <xdr:pic>
      <xdr:nvPicPr>
        <xdr:cNvPr id="1" name="Picture 4" descr="header"/>
        <xdr:cNvPicPr preferRelativeResize="1">
          <a:picLocks noChangeAspect="1"/>
        </xdr:cNvPicPr>
      </xdr:nvPicPr>
      <xdr:blipFill>
        <a:blip r:embed="rId1"/>
        <a:stretch>
          <a:fillRect/>
        </a:stretch>
      </xdr:blipFill>
      <xdr:spPr>
        <a:xfrm>
          <a:off x="0" y="28575"/>
          <a:ext cx="9763125" cy="1276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16</xdr:col>
      <xdr:colOff>0</xdr:colOff>
      <xdr:row>0</xdr:row>
      <xdr:rowOff>1314450</xdr:rowOff>
    </xdr:to>
    <xdr:pic>
      <xdr:nvPicPr>
        <xdr:cNvPr id="1" name="Picture 1" descr="header"/>
        <xdr:cNvPicPr preferRelativeResize="1">
          <a:picLocks noChangeAspect="1"/>
        </xdr:cNvPicPr>
      </xdr:nvPicPr>
      <xdr:blipFill>
        <a:blip r:embed="rId1"/>
        <a:stretch>
          <a:fillRect/>
        </a:stretch>
      </xdr:blipFill>
      <xdr:spPr>
        <a:xfrm>
          <a:off x="0" y="28575"/>
          <a:ext cx="9753600" cy="1285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14</xdr:col>
      <xdr:colOff>571500</xdr:colOff>
      <xdr:row>0</xdr:row>
      <xdr:rowOff>1304925</xdr:rowOff>
    </xdr:to>
    <xdr:pic>
      <xdr:nvPicPr>
        <xdr:cNvPr id="1" name="Picture 1" descr="header"/>
        <xdr:cNvPicPr preferRelativeResize="1">
          <a:picLocks noChangeAspect="1"/>
        </xdr:cNvPicPr>
      </xdr:nvPicPr>
      <xdr:blipFill>
        <a:blip r:embed="rId1"/>
        <a:stretch>
          <a:fillRect/>
        </a:stretch>
      </xdr:blipFill>
      <xdr:spPr>
        <a:xfrm>
          <a:off x="0" y="28575"/>
          <a:ext cx="9763125" cy="1266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0</xdr:col>
      <xdr:colOff>0</xdr:colOff>
      <xdr:row>0</xdr:row>
      <xdr:rowOff>1295400</xdr:rowOff>
    </xdr:to>
    <xdr:pic>
      <xdr:nvPicPr>
        <xdr:cNvPr id="1" name="Picture 4" descr="header"/>
        <xdr:cNvPicPr preferRelativeResize="1">
          <a:picLocks noChangeAspect="1"/>
        </xdr:cNvPicPr>
      </xdr:nvPicPr>
      <xdr:blipFill>
        <a:blip r:embed="rId1"/>
        <a:stretch>
          <a:fillRect/>
        </a:stretch>
      </xdr:blipFill>
      <xdr:spPr>
        <a:xfrm>
          <a:off x="0" y="28575"/>
          <a:ext cx="0" cy="1266825"/>
        </a:xfrm>
        <a:prstGeom prst="rect">
          <a:avLst/>
        </a:prstGeom>
        <a:noFill/>
        <a:ln w="9525" cmpd="sng">
          <a:noFill/>
        </a:ln>
      </xdr:spPr>
    </xdr:pic>
    <xdr:clientData/>
  </xdr:twoCellAnchor>
  <xdr:twoCellAnchor editAs="oneCell">
    <xdr:from>
      <xdr:col>0</xdr:col>
      <xdr:colOff>0</xdr:colOff>
      <xdr:row>135</xdr:row>
      <xdr:rowOff>0</xdr:rowOff>
    </xdr:from>
    <xdr:to>
      <xdr:col>10</xdr:col>
      <xdr:colOff>1590675</xdr:colOff>
      <xdr:row>135</xdr:row>
      <xdr:rowOff>0</xdr:rowOff>
    </xdr:to>
    <xdr:pic>
      <xdr:nvPicPr>
        <xdr:cNvPr id="2" name="Picture 5" descr="footer"/>
        <xdr:cNvPicPr preferRelativeResize="1">
          <a:picLocks noChangeAspect="1"/>
        </xdr:cNvPicPr>
      </xdr:nvPicPr>
      <xdr:blipFill>
        <a:blip r:embed="rId2"/>
        <a:stretch>
          <a:fillRect/>
        </a:stretch>
      </xdr:blipFill>
      <xdr:spPr>
        <a:xfrm>
          <a:off x="0" y="19335750"/>
          <a:ext cx="9763125" cy="0"/>
        </a:xfrm>
        <a:prstGeom prst="rect">
          <a:avLst/>
        </a:prstGeom>
        <a:noFill/>
        <a:ln w="9525" cmpd="sng">
          <a:noFill/>
        </a:ln>
      </xdr:spPr>
    </xdr:pic>
    <xdr:clientData/>
  </xdr:twoCellAnchor>
  <xdr:twoCellAnchor editAs="oneCell">
    <xdr:from>
      <xdr:col>0</xdr:col>
      <xdr:colOff>0</xdr:colOff>
      <xdr:row>0</xdr:row>
      <xdr:rowOff>0</xdr:rowOff>
    </xdr:from>
    <xdr:to>
      <xdr:col>10</xdr:col>
      <xdr:colOff>1581150</xdr:colOff>
      <xdr:row>0</xdr:row>
      <xdr:rowOff>1266825</xdr:rowOff>
    </xdr:to>
    <xdr:pic>
      <xdr:nvPicPr>
        <xdr:cNvPr id="3" name="Picture 4" descr="header_ADB.jpg"/>
        <xdr:cNvPicPr preferRelativeResize="1">
          <a:picLocks noChangeAspect="1"/>
        </xdr:cNvPicPr>
      </xdr:nvPicPr>
      <xdr:blipFill>
        <a:blip r:embed="rId1"/>
        <a:stretch>
          <a:fillRect/>
        </a:stretch>
      </xdr:blipFill>
      <xdr:spPr>
        <a:xfrm>
          <a:off x="0" y="0"/>
          <a:ext cx="9753600" cy="12668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28575</xdr:rowOff>
    </xdr:from>
    <xdr:to>
      <xdr:col>18</xdr:col>
      <xdr:colOff>0</xdr:colOff>
      <xdr:row>0</xdr:row>
      <xdr:rowOff>1295400</xdr:rowOff>
    </xdr:to>
    <xdr:pic>
      <xdr:nvPicPr>
        <xdr:cNvPr id="1" name="Picture 3" descr="header"/>
        <xdr:cNvPicPr preferRelativeResize="1">
          <a:picLocks noChangeAspect="1"/>
        </xdr:cNvPicPr>
      </xdr:nvPicPr>
      <xdr:blipFill>
        <a:blip r:embed="rId1"/>
        <a:stretch>
          <a:fillRect/>
        </a:stretch>
      </xdr:blipFill>
      <xdr:spPr>
        <a:xfrm>
          <a:off x="9525" y="28575"/>
          <a:ext cx="9763125" cy="12668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323850</xdr:colOff>
      <xdr:row>1</xdr:row>
      <xdr:rowOff>1114425</xdr:rowOff>
    </xdr:to>
    <xdr:pic>
      <xdr:nvPicPr>
        <xdr:cNvPr id="1" name="Picture 1" descr="header_ADB.jpg"/>
        <xdr:cNvPicPr preferRelativeResize="1">
          <a:picLocks noChangeAspect="1"/>
        </xdr:cNvPicPr>
      </xdr:nvPicPr>
      <xdr:blipFill>
        <a:blip r:embed="rId1"/>
        <a:stretch>
          <a:fillRect/>
        </a:stretch>
      </xdr:blipFill>
      <xdr:spPr>
        <a:xfrm>
          <a:off x="0" y="0"/>
          <a:ext cx="975360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O28"/>
  <sheetViews>
    <sheetView tabSelected="1" workbookViewId="0" topLeftCell="A1">
      <selection activeCell="D2" sqref="D2:H2"/>
    </sheetView>
  </sheetViews>
  <sheetFormatPr defaultColWidth="0" defaultRowHeight="12.75" zeroHeight="1"/>
  <cols>
    <col min="1" max="1" width="6.421875" style="7" customWidth="1"/>
    <col min="2" max="2" width="3.421875" style="7" bestFit="1" customWidth="1"/>
    <col min="3" max="3" width="40.7109375" style="7" customWidth="1"/>
    <col min="4" max="4" width="10.00390625" style="7" customWidth="1"/>
    <col min="5" max="5" width="10.140625" style="7" bestFit="1" customWidth="1"/>
    <col min="6" max="6" width="2.28125" style="7" customWidth="1"/>
    <col min="7" max="7" width="9.140625" style="7" customWidth="1"/>
    <col min="8" max="8" width="4.8515625" style="7" customWidth="1"/>
    <col min="9" max="9" width="59.421875" style="7" customWidth="1"/>
    <col min="10" max="16384" width="1.28515625" style="7" hidden="1" customWidth="1"/>
  </cols>
  <sheetData>
    <row r="1" spans="1:9" ht="120" customHeight="1">
      <c r="A1" s="370" t="s">
        <v>259</v>
      </c>
      <c r="B1" s="370"/>
      <c r="C1" s="370"/>
      <c r="D1" s="370"/>
      <c r="E1" s="370"/>
      <c r="F1" s="370"/>
      <c r="G1" s="370"/>
      <c r="H1" s="370"/>
      <c r="I1" s="369"/>
    </row>
    <row r="2" spans="1:9" ht="12.75">
      <c r="A2" s="122"/>
      <c r="B2" s="94" t="s">
        <v>35</v>
      </c>
      <c r="C2" s="94" t="s">
        <v>30</v>
      </c>
      <c r="D2" s="366"/>
      <c r="E2" s="373"/>
      <c r="F2" s="373"/>
      <c r="G2" s="373"/>
      <c r="H2" s="374"/>
      <c r="I2" s="12"/>
    </row>
    <row r="3" spans="1:9" ht="5.25" customHeight="1">
      <c r="A3" s="122"/>
      <c r="B3" s="368"/>
      <c r="C3" s="369"/>
      <c r="D3" s="369"/>
      <c r="E3" s="369"/>
      <c r="F3" s="369"/>
      <c r="G3" s="369"/>
      <c r="H3" s="191"/>
      <c r="I3" s="12"/>
    </row>
    <row r="4" spans="1:9" ht="12.75">
      <c r="A4" s="122"/>
      <c r="B4" s="94" t="s">
        <v>10</v>
      </c>
      <c r="C4" s="94" t="s">
        <v>4</v>
      </c>
      <c r="D4" s="366"/>
      <c r="E4" s="373"/>
      <c r="F4" s="373"/>
      <c r="G4" s="373"/>
      <c r="H4" s="374"/>
      <c r="I4" s="12"/>
    </row>
    <row r="5" spans="1:9" ht="5.25" customHeight="1">
      <c r="A5" s="122"/>
      <c r="B5" s="368"/>
      <c r="C5" s="369"/>
      <c r="D5" s="369"/>
      <c r="E5" s="369"/>
      <c r="F5" s="369"/>
      <c r="G5" s="369"/>
      <c r="H5" s="191"/>
      <c r="I5" s="12"/>
    </row>
    <row r="6" spans="1:15" ht="12.75">
      <c r="A6" s="122"/>
      <c r="B6" s="94" t="s">
        <v>11</v>
      </c>
      <c r="C6" s="195" t="s">
        <v>0</v>
      </c>
      <c r="D6" s="20"/>
      <c r="E6" s="116" t="s">
        <v>281</v>
      </c>
      <c r="F6" s="294"/>
      <c r="G6" s="12" t="s">
        <v>314</v>
      </c>
      <c r="H6" s="191"/>
      <c r="I6" s="12"/>
      <c r="J6" s="8"/>
      <c r="K6" s="8"/>
      <c r="L6" s="8"/>
      <c r="M6" s="8"/>
      <c r="N6" s="9"/>
      <c r="O6" s="9"/>
    </row>
    <row r="7" spans="1:15" ht="5.25" customHeight="1">
      <c r="A7" s="122"/>
      <c r="B7" s="94"/>
      <c r="C7" s="196"/>
      <c r="D7" s="11"/>
      <c r="E7" s="12"/>
      <c r="F7" s="295"/>
      <c r="G7" s="12"/>
      <c r="H7" s="191"/>
      <c r="I7" s="12"/>
      <c r="J7" s="8"/>
      <c r="K7" s="8"/>
      <c r="L7" s="8"/>
      <c r="M7" s="8"/>
      <c r="N7" s="9"/>
      <c r="O7" s="9"/>
    </row>
    <row r="8" spans="1:15" ht="12.75">
      <c r="A8" s="122"/>
      <c r="B8" s="94" t="s">
        <v>12</v>
      </c>
      <c r="C8" s="13" t="s">
        <v>332</v>
      </c>
      <c r="D8" s="375"/>
      <c r="E8" s="374"/>
      <c r="F8" s="294"/>
      <c r="G8" s="12" t="s">
        <v>314</v>
      </c>
      <c r="H8" s="16"/>
      <c r="I8" s="16"/>
      <c r="J8" s="16"/>
      <c r="K8" s="16"/>
      <c r="L8" s="16"/>
      <c r="M8" s="16"/>
      <c r="N8" s="16"/>
      <c r="O8" s="16"/>
    </row>
    <row r="9" spans="1:13" ht="5.25" customHeight="1">
      <c r="A9" s="122"/>
      <c r="B9" s="94"/>
      <c r="C9" s="13"/>
      <c r="D9" s="25"/>
      <c r="E9" s="16"/>
      <c r="F9" s="294"/>
      <c r="G9" s="16"/>
      <c r="H9" s="16"/>
      <c r="I9" s="16"/>
      <c r="J9" s="16"/>
      <c r="K9" s="16"/>
      <c r="L9" s="16"/>
      <c r="M9" s="16"/>
    </row>
    <row r="10" spans="1:14" ht="12.75">
      <c r="A10" s="122"/>
      <c r="B10" s="94" t="s">
        <v>13</v>
      </c>
      <c r="C10" s="13" t="s">
        <v>333</v>
      </c>
      <c r="D10" s="265"/>
      <c r="E10" s="12"/>
      <c r="F10" s="294"/>
      <c r="G10" s="12" t="s">
        <v>314</v>
      </c>
      <c r="H10" s="16"/>
      <c r="I10" s="16"/>
      <c r="J10" s="16"/>
      <c r="K10" s="16"/>
      <c r="L10" s="16"/>
      <c r="M10" s="16"/>
      <c r="N10" s="16"/>
    </row>
    <row r="11" spans="1:13" ht="5.25" customHeight="1">
      <c r="A11" s="122"/>
      <c r="B11" s="94"/>
      <c r="C11" s="16"/>
      <c r="D11" s="16"/>
      <c r="E11" s="16"/>
      <c r="F11" s="294"/>
      <c r="G11" s="16"/>
      <c r="H11" s="16"/>
      <c r="I11" s="16"/>
      <c r="J11" s="16"/>
      <c r="K11" s="16"/>
      <c r="L11" s="16"/>
      <c r="M11" s="16"/>
    </row>
    <row r="12" spans="1:15" ht="12.75">
      <c r="A12" s="122"/>
      <c r="B12" s="94" t="s">
        <v>14</v>
      </c>
      <c r="C12" s="195" t="s">
        <v>34</v>
      </c>
      <c r="D12" s="20"/>
      <c r="E12" s="12"/>
      <c r="F12" s="294"/>
      <c r="G12" s="12" t="s">
        <v>316</v>
      </c>
      <c r="H12" s="191"/>
      <c r="I12" s="12"/>
      <c r="J12" s="8"/>
      <c r="K12" s="8"/>
      <c r="L12" s="8"/>
      <c r="M12" s="8"/>
      <c r="N12" s="9"/>
      <c r="O12" s="9"/>
    </row>
    <row r="13" spans="1:15" ht="5.25" customHeight="1">
      <c r="A13" s="122"/>
      <c r="B13" s="94"/>
      <c r="C13" s="195"/>
      <c r="D13" s="12"/>
      <c r="E13" s="12"/>
      <c r="F13" s="294"/>
      <c r="G13" s="12"/>
      <c r="H13" s="191"/>
      <c r="I13" s="12"/>
      <c r="J13" s="8"/>
      <c r="K13" s="8"/>
      <c r="L13" s="8"/>
      <c r="M13" s="8"/>
      <c r="N13" s="9"/>
      <c r="O13" s="9"/>
    </row>
    <row r="14" spans="1:15" ht="12.75" customHeight="1">
      <c r="A14" s="122"/>
      <c r="B14" s="94" t="s">
        <v>15</v>
      </c>
      <c r="C14" s="195" t="s">
        <v>277</v>
      </c>
      <c r="D14" s="20" t="s">
        <v>111</v>
      </c>
      <c r="E14" s="12"/>
      <c r="F14" s="294"/>
      <c r="G14" s="12" t="s">
        <v>314</v>
      </c>
      <c r="H14" s="191"/>
      <c r="I14" s="12"/>
      <c r="J14" s="8"/>
      <c r="K14" s="8"/>
      <c r="L14" s="8"/>
      <c r="M14" s="8"/>
      <c r="N14" s="9"/>
      <c r="O14" s="9"/>
    </row>
    <row r="15" spans="1:15" ht="5.25" customHeight="1">
      <c r="A15" s="122"/>
      <c r="B15" s="94"/>
      <c r="C15" s="196"/>
      <c r="D15" s="12"/>
      <c r="E15" s="12"/>
      <c r="F15" s="295"/>
      <c r="G15" s="12"/>
      <c r="H15" s="191"/>
      <c r="I15" s="12"/>
      <c r="J15" s="8"/>
      <c r="K15" s="8"/>
      <c r="L15" s="8"/>
      <c r="M15" s="8"/>
      <c r="N15" s="9"/>
      <c r="O15" s="9"/>
    </row>
    <row r="16" spans="1:15" ht="12.75">
      <c r="A16" s="122"/>
      <c r="B16" s="94" t="s">
        <v>38</v>
      </c>
      <c r="C16" s="94" t="s">
        <v>1</v>
      </c>
      <c r="D16" s="366"/>
      <c r="E16" s="367"/>
      <c r="F16" s="294"/>
      <c r="G16" s="141" t="s">
        <v>314</v>
      </c>
      <c r="H16" s="191"/>
      <c r="I16" s="12"/>
      <c r="J16" s="8"/>
      <c r="K16" s="8"/>
      <c r="L16" s="8"/>
      <c r="M16" s="8"/>
      <c r="N16" s="9"/>
      <c r="O16" s="9"/>
    </row>
    <row r="17" spans="1:15" ht="5.25" customHeight="1">
      <c r="A17" s="122"/>
      <c r="B17" s="94"/>
      <c r="C17" s="11"/>
      <c r="D17" s="11"/>
      <c r="E17" s="11"/>
      <c r="F17" s="142"/>
      <c r="G17" s="142"/>
      <c r="H17" s="191"/>
      <c r="I17" s="12"/>
      <c r="J17" s="8"/>
      <c r="K17" s="8"/>
      <c r="L17" s="8"/>
      <c r="M17" s="8"/>
      <c r="N17" s="9"/>
      <c r="O17" s="9"/>
    </row>
    <row r="18" spans="1:15" ht="12.75">
      <c r="A18" s="122"/>
      <c r="B18" s="94" t="s">
        <v>46</v>
      </c>
      <c r="C18" s="94" t="s">
        <v>2</v>
      </c>
      <c r="D18" s="11"/>
      <c r="E18" s="197"/>
      <c r="F18" s="94" t="str">
        <f>" "&amp;$D$14&amp;""</f>
        <v> Feet</v>
      </c>
      <c r="G18" s="203"/>
      <c r="H18" s="191"/>
      <c r="I18" s="12"/>
      <c r="J18" s="8"/>
      <c r="K18" s="8"/>
      <c r="L18" s="8"/>
      <c r="M18" s="8"/>
      <c r="N18" s="9"/>
      <c r="O18" s="9"/>
    </row>
    <row r="19" spans="1:15" ht="5.25" customHeight="1">
      <c r="A19" s="122"/>
      <c r="B19" s="94"/>
      <c r="C19" s="11"/>
      <c r="D19" s="11"/>
      <c r="E19" s="122"/>
      <c r="F19" s="122"/>
      <c r="G19" s="122"/>
      <c r="H19" s="191"/>
      <c r="I19" s="12"/>
      <c r="J19" s="8"/>
      <c r="K19" s="8"/>
      <c r="L19" s="8"/>
      <c r="M19" s="8"/>
      <c r="N19" s="9"/>
      <c r="O19" s="9"/>
    </row>
    <row r="20" spans="1:15" ht="12.75">
      <c r="A20" s="122"/>
      <c r="B20" s="94" t="s">
        <v>80</v>
      </c>
      <c r="C20" s="94" t="s">
        <v>303</v>
      </c>
      <c r="D20" s="20"/>
      <c r="E20" s="251" t="s">
        <v>318</v>
      </c>
      <c r="F20" s="122"/>
      <c r="G20" s="122"/>
      <c r="H20" s="191"/>
      <c r="I20" s="12"/>
      <c r="J20" s="8"/>
      <c r="K20" s="8"/>
      <c r="L20" s="8"/>
      <c r="M20" s="8"/>
      <c r="N20" s="9"/>
      <c r="O20" s="9"/>
    </row>
    <row r="21" spans="1:13" ht="5.25" customHeight="1">
      <c r="A21" s="122"/>
      <c r="B21" s="94"/>
      <c r="C21" s="11"/>
      <c r="D21" s="11"/>
      <c r="E21" s="122"/>
      <c r="F21" s="122"/>
      <c r="G21" s="122"/>
      <c r="H21" s="191"/>
      <c r="I21" s="12"/>
      <c r="J21" s="10"/>
      <c r="K21" s="10"/>
      <c r="L21" s="10"/>
      <c r="M21" s="10"/>
    </row>
    <row r="22" spans="1:9" ht="12.75">
      <c r="A22" s="122"/>
      <c r="B22" s="94" t="s">
        <v>394</v>
      </c>
      <c r="C22" s="94" t="s">
        <v>31</v>
      </c>
      <c r="D22" s="20"/>
      <c r="E22" s="94" t="str">
        <f>" ohms/1,000 "&amp;$D$14</f>
        <v> ohms/1,000 Feet</v>
      </c>
      <c r="F22" s="11"/>
      <c r="G22" s="203"/>
      <c r="H22" s="191"/>
      <c r="I22" s="12"/>
    </row>
    <row r="23" spans="1:9" ht="5.25" customHeight="1">
      <c r="A23" s="122"/>
      <c r="B23" s="11"/>
      <c r="C23" s="11"/>
      <c r="D23" s="143"/>
      <c r="E23" s="12"/>
      <c r="F23" s="12"/>
      <c r="G23" s="12"/>
      <c r="H23" s="191"/>
      <c r="I23" s="12"/>
    </row>
    <row r="24" spans="1:9" ht="12.75">
      <c r="A24" s="122"/>
      <c r="B24" s="11"/>
      <c r="C24" s="340" t="s">
        <v>3</v>
      </c>
      <c r="D24" s="12"/>
      <c r="E24" s="12"/>
      <c r="F24" s="12"/>
      <c r="G24" s="12"/>
      <c r="H24" s="191"/>
      <c r="I24" s="12"/>
    </row>
    <row r="25" spans="1:9" ht="12.75">
      <c r="A25" s="122"/>
      <c r="B25" s="11"/>
      <c r="C25" s="341" t="s">
        <v>284</v>
      </c>
      <c r="D25" s="12"/>
      <c r="E25" s="144" t="s">
        <v>272</v>
      </c>
      <c r="F25" s="371">
        <f>ROUND((D6^2)*(D22*(E18/1000)),1)</f>
        <v>0</v>
      </c>
      <c r="G25" s="372"/>
      <c r="H25" s="116" t="s">
        <v>22</v>
      </c>
      <c r="I25" s="12"/>
    </row>
    <row r="26" spans="1:9" ht="12.75">
      <c r="A26" s="122"/>
      <c r="B26" s="11"/>
      <c r="C26" s="341" t="s">
        <v>285</v>
      </c>
      <c r="D26" s="12"/>
      <c r="E26" s="122"/>
      <c r="F26" s="122"/>
      <c r="G26" s="122"/>
      <c r="H26" s="191"/>
      <c r="I26" s="12"/>
    </row>
    <row r="27" spans="1:9" s="297" customFormat="1" ht="6.75" customHeight="1">
      <c r="A27" s="296"/>
      <c r="C27" s="298"/>
      <c r="D27" s="299"/>
      <c r="E27" s="296"/>
      <c r="F27" s="296"/>
      <c r="G27" s="296"/>
      <c r="H27" s="300"/>
      <c r="I27" s="299"/>
    </row>
    <row r="28" spans="1:9" s="304" customFormat="1" ht="19.5" customHeight="1">
      <c r="A28" s="301" t="s">
        <v>401</v>
      </c>
      <c r="B28" s="302"/>
      <c r="C28" s="303"/>
      <c r="D28" s="303"/>
      <c r="E28" s="303"/>
      <c r="F28" s="303"/>
      <c r="G28" s="303"/>
      <c r="H28" s="303"/>
      <c r="I28" s="303"/>
    </row>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sheetData>
  <sheetProtection password="C13D" sheet="1"/>
  <mergeCells count="8">
    <mergeCell ref="D16:E16"/>
    <mergeCell ref="B3:G3"/>
    <mergeCell ref="A1:I1"/>
    <mergeCell ref="B5:G5"/>
    <mergeCell ref="F25:G25"/>
    <mergeCell ref="D2:H2"/>
    <mergeCell ref="D4:H4"/>
    <mergeCell ref="D8:E8"/>
  </mergeCells>
  <dataValidations count="7">
    <dataValidation type="list" allowBlank="1" showInputMessage="1" prompt="Select from dropdown or type-in" sqref="D6">
      <formula1>output</formula1>
    </dataValidation>
    <dataValidation type="list" allowBlank="1" showInputMessage="1" showErrorMessage="1" prompt="Select from dropdown" sqref="D12">
      <formula1>frequency</formula1>
    </dataValidation>
    <dataValidation type="list" allowBlank="1" showInputMessage="1" prompt="Select From Dropdown or Type-in" sqref="D16:E16">
      <formula1>architecture</formula1>
    </dataValidation>
    <dataValidation type="list" allowBlank="1" showInputMessage="1" showErrorMessage="1" prompt="Select from dropdown or type-in" sqref="D14">
      <formula1>units</formula1>
    </dataValidation>
    <dataValidation type="list" allowBlank="1" showInputMessage="1" showErrorMessage="1" prompt="Select from dropdown or type-in" sqref="D20">
      <formula1>gauge</formula1>
    </dataValidation>
    <dataValidation type="list" allowBlank="1" showInputMessage="1" sqref="D8">
      <formula1>ccrsteps</formula1>
    </dataValidation>
    <dataValidation type="list" allowBlank="1" showInputMessage="1" sqref="D10">
      <formula1>inputvoltage</formula1>
    </dataValidation>
  </dataValidation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9"/>
  <dimension ref="A1:AO44"/>
  <sheetViews>
    <sheetView zoomScalePageLayoutView="0" workbookViewId="0" topLeftCell="A4">
      <selection activeCell="E14" sqref="E14"/>
    </sheetView>
  </sheetViews>
  <sheetFormatPr defaultColWidth="0" defaultRowHeight="12.75" zeroHeight="1"/>
  <cols>
    <col min="1" max="1" width="11.8515625" style="1" customWidth="1"/>
    <col min="2" max="2" width="1.421875" style="1" customWidth="1"/>
    <col min="3" max="3" width="29.28125" style="1" customWidth="1"/>
    <col min="4" max="4" width="2.28125" style="1" customWidth="1"/>
    <col min="5" max="5" width="21.00390625" style="1" customWidth="1"/>
    <col min="6" max="6" width="2.28125" style="1" customWidth="1"/>
    <col min="7" max="7" width="10.421875" style="1" customWidth="1"/>
    <col min="8" max="8" width="6.421875" style="1" customWidth="1"/>
    <col min="9" max="9" width="30.28125" style="1" customWidth="1"/>
    <col min="10" max="10" width="6.28125" style="1" customWidth="1"/>
    <col min="11" max="11" width="4.8515625" style="1" customWidth="1"/>
    <col min="12" max="13" width="5.7109375" style="1" customWidth="1"/>
    <col min="14" max="14" width="5.8515625" style="1" customWidth="1"/>
    <col min="15" max="15" width="20.57421875" style="1" customWidth="1"/>
    <col min="16" max="16" width="8.57421875" style="1" customWidth="1"/>
    <col min="17" max="17" width="1.421875" style="1" customWidth="1"/>
    <col min="18" max="18" width="53.28125" style="1" customWidth="1"/>
    <col min="19" max="19" width="5.7109375" style="1" customWidth="1"/>
    <col min="20" max="20" width="9.140625" style="1" customWidth="1"/>
    <col min="21" max="21" width="11.140625" style="1" customWidth="1"/>
    <col min="22" max="24" width="9.140625" style="1" customWidth="1"/>
    <col min="25" max="25" width="12.8515625" style="1" customWidth="1"/>
    <col min="26" max="26" width="9.140625" style="1" customWidth="1"/>
    <col min="27" max="27" width="30.00390625" style="1" customWidth="1"/>
    <col min="28" max="28" width="52.7109375" style="1" hidden="1" customWidth="1"/>
    <col min="29" max="16384" width="0" style="1" hidden="1" customWidth="1"/>
  </cols>
  <sheetData>
    <row r="1" spans="1:17" ht="18" customHeight="1">
      <c r="A1" s="456"/>
      <c r="B1" s="456"/>
      <c r="C1" s="456"/>
      <c r="D1" s="456"/>
      <c r="E1" s="456"/>
      <c r="F1" s="456"/>
      <c r="G1" s="456"/>
      <c r="H1" s="456"/>
      <c r="I1" s="456"/>
      <c r="J1" s="208">
        <f>IF('System Parameters'!$D$14="Feet",2,3)</f>
        <v>2</v>
      </c>
      <c r="K1" s="456"/>
      <c r="L1" s="456"/>
      <c r="M1" s="456"/>
      <c r="N1" s="456"/>
      <c r="O1" s="456"/>
      <c r="P1" s="43"/>
      <c r="Q1" s="43"/>
    </row>
    <row r="2" ht="12.75"/>
    <row r="3" s="44" customFormat="1" ht="12.75"/>
    <row r="4" spans="1:18" ht="12.75">
      <c r="A4" s="44" t="s">
        <v>108</v>
      </c>
      <c r="B4" s="44"/>
      <c r="C4" s="44" t="s">
        <v>109</v>
      </c>
      <c r="D4" s="44"/>
      <c r="E4" s="44" t="s">
        <v>107</v>
      </c>
      <c r="F4" s="44"/>
      <c r="G4" s="44" t="s">
        <v>113</v>
      </c>
      <c r="H4" s="44"/>
      <c r="I4" s="44" t="s">
        <v>280</v>
      </c>
      <c r="J4" s="44" t="s">
        <v>282</v>
      </c>
      <c r="K4" s="44" t="s">
        <v>283</v>
      </c>
      <c r="L4" s="44" t="s">
        <v>114</v>
      </c>
      <c r="M4" s="44" t="s">
        <v>200</v>
      </c>
      <c r="N4" s="193"/>
      <c r="O4" s="44" t="s">
        <v>138</v>
      </c>
      <c r="P4" s="44" t="s">
        <v>288</v>
      </c>
      <c r="Q4" s="44"/>
      <c r="R4" s="44" t="s">
        <v>148</v>
      </c>
    </row>
    <row r="5" spans="1:41" ht="12.75">
      <c r="A5" s="45">
        <v>6.6</v>
      </c>
      <c r="B5" s="47"/>
      <c r="C5" s="45" t="s">
        <v>105</v>
      </c>
      <c r="D5" s="47"/>
      <c r="E5" s="45" t="s">
        <v>110</v>
      </c>
      <c r="F5" s="47"/>
      <c r="G5" s="45" t="s">
        <v>111</v>
      </c>
      <c r="H5" s="47" t="s">
        <v>279</v>
      </c>
      <c r="I5" s="206">
        <v>6</v>
      </c>
      <c r="J5" s="204">
        <v>0.42</v>
      </c>
      <c r="K5" s="240">
        <v>5.61</v>
      </c>
      <c r="L5" s="48">
        <v>10</v>
      </c>
      <c r="M5" s="58">
        <v>3</v>
      </c>
      <c r="N5" s="355"/>
      <c r="O5" s="51" t="s">
        <v>115</v>
      </c>
      <c r="P5" s="358" t="s">
        <v>115</v>
      </c>
      <c r="Q5" s="54"/>
      <c r="R5" s="55" t="s">
        <v>145</v>
      </c>
      <c r="S5" s="5"/>
      <c r="T5" s="4" t="s">
        <v>190</v>
      </c>
      <c r="U5" s="23" t="s">
        <v>195</v>
      </c>
      <c r="V5" s="4" t="s">
        <v>184</v>
      </c>
      <c r="W5" s="19">
        <v>70</v>
      </c>
      <c r="X5" s="19" t="s">
        <v>196</v>
      </c>
      <c r="AD5" s="40"/>
      <c r="AE5" s="40"/>
      <c r="AF5" s="40"/>
      <c r="AG5" s="40"/>
      <c r="AH5" s="40"/>
      <c r="AI5" s="40"/>
      <c r="AJ5" s="40"/>
      <c r="AK5" s="40"/>
      <c r="AL5" s="40"/>
      <c r="AM5" s="40"/>
      <c r="AN5" s="40"/>
      <c r="AO5" s="40"/>
    </row>
    <row r="6" spans="1:41" ht="15">
      <c r="A6" s="46">
        <v>20</v>
      </c>
      <c r="B6" s="47"/>
      <c r="C6" s="46" t="s">
        <v>106</v>
      </c>
      <c r="D6" s="47"/>
      <c r="E6" s="53" t="s">
        <v>237</v>
      </c>
      <c r="F6" s="47"/>
      <c r="G6" s="46" t="s">
        <v>112</v>
      </c>
      <c r="H6" s="5" t="s">
        <v>302</v>
      </c>
      <c r="I6" s="207">
        <v>8</v>
      </c>
      <c r="J6" s="204">
        <v>0.66</v>
      </c>
      <c r="K6" s="240">
        <v>3.54</v>
      </c>
      <c r="L6" s="49">
        <v>15</v>
      </c>
      <c r="M6" s="59">
        <v>4.5</v>
      </c>
      <c r="N6" s="355"/>
      <c r="O6" s="52" t="s">
        <v>116</v>
      </c>
      <c r="P6" s="236" t="s">
        <v>116</v>
      </c>
      <c r="Q6" s="54"/>
      <c r="R6" s="56" t="s">
        <v>146</v>
      </c>
      <c r="S6" s="5"/>
      <c r="T6" s="4" t="s">
        <v>191</v>
      </c>
      <c r="U6" s="23" t="s">
        <v>194</v>
      </c>
      <c r="V6" s="4" t="s">
        <v>184</v>
      </c>
      <c r="W6" s="19">
        <v>70</v>
      </c>
      <c r="X6" s="19" t="s">
        <v>197</v>
      </c>
      <c r="AD6" s="40"/>
      <c r="AE6" s="40"/>
      <c r="AF6" s="40"/>
      <c r="AG6" s="40"/>
      <c r="AH6" s="40"/>
      <c r="AI6" s="40"/>
      <c r="AJ6" s="40"/>
      <c r="AK6" s="40"/>
      <c r="AL6" s="40"/>
      <c r="AM6" s="40"/>
      <c r="AN6" s="40"/>
      <c r="AO6" s="40"/>
    </row>
    <row r="7" spans="5:41" ht="12.75">
      <c r="E7" s="261" t="s">
        <v>388</v>
      </c>
      <c r="I7" s="47"/>
      <c r="J7" s="204"/>
      <c r="L7" s="49">
        <v>20</v>
      </c>
      <c r="M7" s="59">
        <v>6</v>
      </c>
      <c r="N7" s="355"/>
      <c r="O7" s="52" t="s">
        <v>117</v>
      </c>
      <c r="P7" s="236" t="s">
        <v>117</v>
      </c>
      <c r="Q7" s="54"/>
      <c r="R7" s="56" t="s">
        <v>147</v>
      </c>
      <c r="S7" s="5"/>
      <c r="T7" s="4" t="s">
        <v>171</v>
      </c>
      <c r="U7" s="19" t="s">
        <v>95</v>
      </c>
      <c r="V7" s="4" t="s">
        <v>184</v>
      </c>
      <c r="W7" s="19">
        <v>80</v>
      </c>
      <c r="X7" s="23" t="s">
        <v>188</v>
      </c>
      <c r="AD7" s="40"/>
      <c r="AE7" s="40"/>
      <c r="AF7" s="40"/>
      <c r="AG7" s="40"/>
      <c r="AH7" s="40"/>
      <c r="AI7" s="40"/>
      <c r="AJ7" s="40"/>
      <c r="AK7" s="40"/>
      <c r="AL7" s="40"/>
      <c r="AM7" s="40"/>
      <c r="AN7" s="40"/>
      <c r="AO7" s="40"/>
    </row>
    <row r="8" spans="1:41" ht="12.75">
      <c r="A8" s="44" t="s">
        <v>150</v>
      </c>
      <c r="C8" s="44" t="s">
        <v>139</v>
      </c>
      <c r="G8" s="44" t="s">
        <v>151</v>
      </c>
      <c r="I8" s="206">
        <v>12</v>
      </c>
      <c r="J8" s="205">
        <v>1.71</v>
      </c>
      <c r="K8" s="47">
        <v>2.16</v>
      </c>
      <c r="L8" s="49">
        <v>25</v>
      </c>
      <c r="M8" s="59">
        <v>7.5</v>
      </c>
      <c r="N8" s="355"/>
      <c r="O8" s="52" t="s">
        <v>119</v>
      </c>
      <c r="P8" s="236" t="s">
        <v>119</v>
      </c>
      <c r="Q8" s="54"/>
      <c r="R8" s="46" t="s">
        <v>52</v>
      </c>
      <c r="S8" s="47"/>
      <c r="T8" s="4" t="s">
        <v>172</v>
      </c>
      <c r="U8" s="19" t="s">
        <v>95</v>
      </c>
      <c r="V8" s="4" t="s">
        <v>185</v>
      </c>
      <c r="W8" s="19">
        <v>80</v>
      </c>
      <c r="X8" s="23" t="s">
        <v>188</v>
      </c>
      <c r="AD8" s="40"/>
      <c r="AE8" s="40"/>
      <c r="AF8" s="40"/>
      <c r="AG8" s="40"/>
      <c r="AH8" s="40"/>
      <c r="AI8" s="40"/>
      <c r="AJ8" s="40"/>
      <c r="AK8" s="40"/>
      <c r="AL8" s="40"/>
      <c r="AM8" s="40"/>
      <c r="AN8" s="40"/>
      <c r="AO8" s="40"/>
    </row>
    <row r="9" spans="1:41" ht="12.75">
      <c r="A9" s="39" t="s">
        <v>399</v>
      </c>
      <c r="C9" s="45" t="s">
        <v>140</v>
      </c>
      <c r="E9" s="44" t="s">
        <v>149</v>
      </c>
      <c r="G9" s="45" t="s">
        <v>152</v>
      </c>
      <c r="I9" s="207">
        <v>16</v>
      </c>
      <c r="J9" s="205">
        <v>4.35</v>
      </c>
      <c r="K9" s="47">
        <v>1.37</v>
      </c>
      <c r="L9" s="49">
        <v>30</v>
      </c>
      <c r="M9" s="60" t="s">
        <v>199</v>
      </c>
      <c r="N9" s="356"/>
      <c r="O9" s="52" t="s">
        <v>118</v>
      </c>
      <c r="P9" s="236" t="s">
        <v>409</v>
      </c>
      <c r="Q9" s="54"/>
      <c r="T9" s="4" t="s">
        <v>173</v>
      </c>
      <c r="U9" s="19">
        <v>65</v>
      </c>
      <c r="V9" s="4" t="s">
        <v>184</v>
      </c>
      <c r="W9" s="19">
        <v>80</v>
      </c>
      <c r="X9" s="23">
        <v>13</v>
      </c>
      <c r="AD9" s="40"/>
      <c r="AE9" s="40"/>
      <c r="AF9" s="40"/>
      <c r="AG9" s="40"/>
      <c r="AH9" s="40"/>
      <c r="AI9" s="40"/>
      <c r="AJ9" s="40"/>
      <c r="AK9" s="40"/>
      <c r="AL9" s="40"/>
      <c r="AM9" s="40"/>
      <c r="AN9" s="40"/>
      <c r="AO9" s="40"/>
    </row>
    <row r="10" spans="3:41" ht="12.75">
      <c r="C10" s="53" t="s">
        <v>141</v>
      </c>
      <c r="E10" s="45" t="s">
        <v>204</v>
      </c>
      <c r="G10" s="53" t="s">
        <v>153</v>
      </c>
      <c r="L10" s="49">
        <v>45</v>
      </c>
      <c r="M10" s="60" t="s">
        <v>198</v>
      </c>
      <c r="N10" s="356"/>
      <c r="O10" s="52" t="s">
        <v>120</v>
      </c>
      <c r="P10" s="359" t="s">
        <v>121</v>
      </c>
      <c r="Q10" s="54"/>
      <c r="R10" s="44" t="s">
        <v>160</v>
      </c>
      <c r="T10" s="4" t="s">
        <v>174</v>
      </c>
      <c r="U10" s="19">
        <v>100</v>
      </c>
      <c r="V10" s="4" t="s">
        <v>184</v>
      </c>
      <c r="W10" s="19">
        <v>85</v>
      </c>
      <c r="X10" s="23">
        <v>15</v>
      </c>
      <c r="AD10" s="40"/>
      <c r="AE10" s="40"/>
      <c r="AF10" s="40"/>
      <c r="AG10" s="40"/>
      <c r="AH10" s="40"/>
      <c r="AI10" s="40"/>
      <c r="AJ10" s="40"/>
      <c r="AK10" s="40"/>
      <c r="AL10" s="40"/>
      <c r="AM10" s="40"/>
      <c r="AN10" s="40"/>
      <c r="AO10" s="40"/>
    </row>
    <row r="11" spans="1:41" ht="12.75" customHeight="1">
      <c r="A11" s="44" t="s">
        <v>162</v>
      </c>
      <c r="C11" s="53" t="s">
        <v>142</v>
      </c>
      <c r="E11" s="53" t="s">
        <v>205</v>
      </c>
      <c r="G11" s="46" t="s">
        <v>416</v>
      </c>
      <c r="I11" s="44" t="s">
        <v>201</v>
      </c>
      <c r="L11" s="49">
        <v>65</v>
      </c>
      <c r="M11" s="60">
        <v>13</v>
      </c>
      <c r="N11" s="356"/>
      <c r="O11" s="52" t="s">
        <v>121</v>
      </c>
      <c r="P11" s="359" t="s">
        <v>122</v>
      </c>
      <c r="Q11" s="54"/>
      <c r="R11" s="45" t="s">
        <v>157</v>
      </c>
      <c r="T11" s="4" t="s">
        <v>175</v>
      </c>
      <c r="U11" s="19">
        <v>100</v>
      </c>
      <c r="V11" s="4" t="s">
        <v>185</v>
      </c>
      <c r="W11" s="19">
        <v>85</v>
      </c>
      <c r="X11" s="23">
        <v>15</v>
      </c>
      <c r="AD11" s="40"/>
      <c r="AE11" s="40"/>
      <c r="AF11" s="40"/>
      <c r="AG11" s="40"/>
      <c r="AH11" s="40"/>
      <c r="AI11" s="40"/>
      <c r="AJ11" s="40"/>
      <c r="AK11" s="40"/>
      <c r="AL11" s="40"/>
      <c r="AM11" s="40"/>
      <c r="AN11" s="40"/>
      <c r="AO11" s="40"/>
    </row>
    <row r="12" spans="1:41" ht="12.75" customHeight="1">
      <c r="A12" s="57">
        <v>105</v>
      </c>
      <c r="C12" s="53" t="s">
        <v>143</v>
      </c>
      <c r="E12" s="53" t="s">
        <v>206</v>
      </c>
      <c r="I12" s="45" t="s">
        <v>154</v>
      </c>
      <c r="L12" s="49">
        <v>100</v>
      </c>
      <c r="M12" s="60">
        <v>15</v>
      </c>
      <c r="N12" s="356"/>
      <c r="O12" s="52" t="s">
        <v>122</v>
      </c>
      <c r="P12" s="359" t="s">
        <v>123</v>
      </c>
      <c r="Q12" s="54"/>
      <c r="R12" s="53" t="s">
        <v>158</v>
      </c>
      <c r="S12" s="2"/>
      <c r="T12" s="4" t="s">
        <v>192</v>
      </c>
      <c r="U12" s="23">
        <v>150</v>
      </c>
      <c r="V12" s="4" t="s">
        <v>184</v>
      </c>
      <c r="W12" s="19">
        <v>85</v>
      </c>
      <c r="X12" s="19">
        <v>22.5</v>
      </c>
      <c r="AD12" s="40"/>
      <c r="AE12" s="40"/>
      <c r="AF12" s="40"/>
      <c r="AG12" s="40"/>
      <c r="AH12" s="40"/>
      <c r="AI12" s="40"/>
      <c r="AJ12" s="40"/>
      <c r="AK12" s="40"/>
      <c r="AL12" s="40"/>
      <c r="AM12" s="40"/>
      <c r="AN12" s="40"/>
      <c r="AO12" s="40"/>
    </row>
    <row r="13" spans="3:24" ht="12.75">
      <c r="C13" s="46" t="s">
        <v>144</v>
      </c>
      <c r="E13" s="53" t="s">
        <v>207</v>
      </c>
      <c r="G13" s="44" t="s">
        <v>217</v>
      </c>
      <c r="I13" s="53" t="s">
        <v>155</v>
      </c>
      <c r="L13" s="49">
        <v>150</v>
      </c>
      <c r="M13" s="59">
        <v>20</v>
      </c>
      <c r="N13" s="355"/>
      <c r="O13" s="52" t="s">
        <v>123</v>
      </c>
      <c r="P13" s="359" t="s">
        <v>124</v>
      </c>
      <c r="Q13" s="54"/>
      <c r="R13" s="46" t="s">
        <v>159</v>
      </c>
      <c r="T13" s="4" t="s">
        <v>193</v>
      </c>
      <c r="U13" s="23">
        <v>150</v>
      </c>
      <c r="V13" s="4" t="s">
        <v>187</v>
      </c>
      <c r="W13" s="19">
        <v>85</v>
      </c>
      <c r="X13" s="19">
        <v>22.5</v>
      </c>
    </row>
    <row r="14" spans="1:24" ht="12.75">
      <c r="A14" s="44" t="s">
        <v>164</v>
      </c>
      <c r="C14" s="47"/>
      <c r="E14" s="53" t="s">
        <v>454</v>
      </c>
      <c r="G14" s="57">
        <v>100</v>
      </c>
      <c r="I14" s="53" t="s">
        <v>156</v>
      </c>
      <c r="L14" s="49">
        <v>200</v>
      </c>
      <c r="M14" s="59">
        <v>22.5</v>
      </c>
      <c r="N14" s="355"/>
      <c r="O14" s="52" t="s">
        <v>124</v>
      </c>
      <c r="P14" s="236" t="s">
        <v>410</v>
      </c>
      <c r="Q14" s="54"/>
      <c r="T14" s="4" t="s">
        <v>176</v>
      </c>
      <c r="U14" s="19">
        <v>200</v>
      </c>
      <c r="V14" s="4" t="s">
        <v>184</v>
      </c>
      <c r="W14" s="19">
        <v>90</v>
      </c>
      <c r="X14" s="23">
        <v>20</v>
      </c>
    </row>
    <row r="15" spans="1:24" ht="12.75">
      <c r="A15" s="45" t="s">
        <v>163</v>
      </c>
      <c r="C15" s="44" t="s">
        <v>166</v>
      </c>
      <c r="E15" s="53" t="s">
        <v>455</v>
      </c>
      <c r="I15" s="53" t="s">
        <v>153</v>
      </c>
      <c r="L15" s="49">
        <v>300</v>
      </c>
      <c r="M15" s="60">
        <v>30</v>
      </c>
      <c r="N15" s="356"/>
      <c r="O15" s="52" t="s">
        <v>125</v>
      </c>
      <c r="P15" s="236" t="s">
        <v>411</v>
      </c>
      <c r="Q15" s="54"/>
      <c r="R15" s="44" t="s">
        <v>236</v>
      </c>
      <c r="T15" s="4" t="s">
        <v>177</v>
      </c>
      <c r="U15" s="19">
        <v>200</v>
      </c>
      <c r="V15" s="4" t="s">
        <v>185</v>
      </c>
      <c r="W15" s="19">
        <v>90</v>
      </c>
      <c r="X15" s="23">
        <v>20</v>
      </c>
    </row>
    <row r="16" spans="1:24" ht="12.75">
      <c r="A16" s="46" t="s">
        <v>165</v>
      </c>
      <c r="C16" s="45" t="s">
        <v>396</v>
      </c>
      <c r="E16" s="53" t="s">
        <v>456</v>
      </c>
      <c r="G16" s="44" t="s">
        <v>224</v>
      </c>
      <c r="I16" s="53" t="s">
        <v>415</v>
      </c>
      <c r="L16" s="49">
        <v>500</v>
      </c>
      <c r="M16" s="60" t="s">
        <v>287</v>
      </c>
      <c r="N16" s="355"/>
      <c r="O16" s="52" t="s">
        <v>126</v>
      </c>
      <c r="P16" s="236" t="s">
        <v>127</v>
      </c>
      <c r="Q16" s="54"/>
      <c r="R16" s="220" t="s">
        <v>233</v>
      </c>
      <c r="T16" s="4" t="s">
        <v>178</v>
      </c>
      <c r="U16" s="19">
        <v>300</v>
      </c>
      <c r="V16" s="4" t="s">
        <v>186</v>
      </c>
      <c r="W16" s="19">
        <v>90</v>
      </c>
      <c r="X16" s="23">
        <v>30</v>
      </c>
    </row>
    <row r="17" spans="3:24" ht="12.75">
      <c r="C17" s="46" t="s">
        <v>424</v>
      </c>
      <c r="E17" s="53" t="s">
        <v>457</v>
      </c>
      <c r="G17" s="45" t="s">
        <v>127</v>
      </c>
      <c r="I17" s="53" t="s">
        <v>417</v>
      </c>
      <c r="L17" s="50">
        <v>1500</v>
      </c>
      <c r="M17" s="61">
        <v>75</v>
      </c>
      <c r="O17" s="53" t="s">
        <v>128</v>
      </c>
      <c r="P17" s="236" t="s">
        <v>128</v>
      </c>
      <c r="Q17" s="54"/>
      <c r="R17" s="56" t="s">
        <v>431</v>
      </c>
      <c r="T17" s="4" t="s">
        <v>179</v>
      </c>
      <c r="U17" s="19">
        <v>300</v>
      </c>
      <c r="V17" s="4" t="s">
        <v>187</v>
      </c>
      <c r="W17" s="19">
        <v>90</v>
      </c>
      <c r="X17" s="23">
        <v>30</v>
      </c>
    </row>
    <row r="18" spans="5:24" ht="12.75">
      <c r="E18" s="53" t="s">
        <v>458</v>
      </c>
      <c r="G18" s="46" t="s">
        <v>85</v>
      </c>
      <c r="I18" s="53" t="s">
        <v>418</v>
      </c>
      <c r="L18" s="209"/>
      <c r="M18" s="210"/>
      <c r="O18" s="53" t="s">
        <v>129</v>
      </c>
      <c r="P18" s="360" t="s">
        <v>131</v>
      </c>
      <c r="Q18" s="54"/>
      <c r="R18" s="56" t="s">
        <v>432</v>
      </c>
      <c r="T18" s="4" t="s">
        <v>180</v>
      </c>
      <c r="U18" s="19">
        <v>300</v>
      </c>
      <c r="V18" s="4" t="s">
        <v>184</v>
      </c>
      <c r="W18" s="19">
        <v>90</v>
      </c>
      <c r="X18" s="23">
        <v>30</v>
      </c>
    </row>
    <row r="19" spans="3:24" ht="12.75">
      <c r="C19" s="44" t="s">
        <v>237</v>
      </c>
      <c r="D19" s="3"/>
      <c r="E19" s="53" t="s">
        <v>459</v>
      </c>
      <c r="I19" s="53" t="s">
        <v>419</v>
      </c>
      <c r="L19" s="209"/>
      <c r="M19" s="210"/>
      <c r="O19" s="53" t="s">
        <v>130</v>
      </c>
      <c r="P19" s="236" t="s">
        <v>132</v>
      </c>
      <c r="Q19" s="54"/>
      <c r="R19" s="354" t="s">
        <v>433</v>
      </c>
      <c r="T19" s="4" t="s">
        <v>181</v>
      </c>
      <c r="U19" s="19">
        <v>300</v>
      </c>
      <c r="V19" s="4" t="s">
        <v>185</v>
      </c>
      <c r="W19" s="19">
        <v>90</v>
      </c>
      <c r="X19" s="23">
        <v>30</v>
      </c>
    </row>
    <row r="20" spans="3:24" ht="12.75">
      <c r="C20" s="62">
        <v>10</v>
      </c>
      <c r="E20" s="53" t="s">
        <v>460</v>
      </c>
      <c r="G20" s="44" t="s">
        <v>248</v>
      </c>
      <c r="I20" s="46" t="s">
        <v>420</v>
      </c>
      <c r="K20" s="232">
        <v>2.5</v>
      </c>
      <c r="L20" s="48"/>
      <c r="M20" s="233">
        <v>5.61</v>
      </c>
      <c r="O20" s="53" t="s">
        <v>131</v>
      </c>
      <c r="P20" s="236" t="s">
        <v>133</v>
      </c>
      <c r="Q20" s="47"/>
      <c r="R20" s="354" t="s">
        <v>434</v>
      </c>
      <c r="T20" s="4" t="s">
        <v>182</v>
      </c>
      <c r="U20" s="19">
        <v>500</v>
      </c>
      <c r="V20" s="4" t="s">
        <v>186</v>
      </c>
      <c r="W20" s="19">
        <v>90</v>
      </c>
      <c r="X20" s="23">
        <v>50</v>
      </c>
    </row>
    <row r="21" spans="3:24" ht="12.75">
      <c r="C21" s="63">
        <v>20</v>
      </c>
      <c r="E21" s="53" t="s">
        <v>461</v>
      </c>
      <c r="G21" s="39" t="s">
        <v>74</v>
      </c>
      <c r="K21" s="234">
        <v>4</v>
      </c>
      <c r="L21" s="49"/>
      <c r="M21" s="235">
        <v>3.54</v>
      </c>
      <c r="O21" s="53" t="s">
        <v>132</v>
      </c>
      <c r="P21" s="236" t="s">
        <v>135</v>
      </c>
      <c r="Q21" s="47"/>
      <c r="R21" s="354" t="s">
        <v>435</v>
      </c>
      <c r="T21" s="4" t="s">
        <v>183</v>
      </c>
      <c r="U21" s="19">
        <v>500</v>
      </c>
      <c r="V21" s="4" t="s">
        <v>187</v>
      </c>
      <c r="W21" s="19">
        <v>90</v>
      </c>
      <c r="X21" s="23">
        <v>50</v>
      </c>
    </row>
    <row r="22" spans="3:24" ht="12.75">
      <c r="C22" s="63">
        <v>30</v>
      </c>
      <c r="E22" s="53" t="s">
        <v>462</v>
      </c>
      <c r="I22" s="44" t="s">
        <v>223</v>
      </c>
      <c r="K22" s="234">
        <v>6</v>
      </c>
      <c r="L22" s="53">
        <v>0.42</v>
      </c>
      <c r="M22" s="236">
        <v>2.16</v>
      </c>
      <c r="O22" s="53" t="s">
        <v>133</v>
      </c>
      <c r="P22" s="238" t="s">
        <v>136</v>
      </c>
      <c r="Q22" s="47"/>
      <c r="R22" s="354" t="s">
        <v>436</v>
      </c>
      <c r="T22" s="4" t="s">
        <v>189</v>
      </c>
      <c r="U22" s="23">
        <v>500</v>
      </c>
      <c r="V22" s="4" t="s">
        <v>185</v>
      </c>
      <c r="W22" s="19">
        <v>90</v>
      </c>
      <c r="X22" s="19">
        <v>50</v>
      </c>
    </row>
    <row r="23" spans="3:18" ht="12.75">
      <c r="C23" s="63">
        <v>40</v>
      </c>
      <c r="E23" s="53" t="s">
        <v>463</v>
      </c>
      <c r="G23" s="44" t="s">
        <v>249</v>
      </c>
      <c r="I23" s="45" t="s">
        <v>221</v>
      </c>
      <c r="K23" s="234">
        <v>8</v>
      </c>
      <c r="L23" s="53">
        <v>0.66</v>
      </c>
      <c r="M23" s="236"/>
      <c r="O23" s="53" t="s">
        <v>134</v>
      </c>
      <c r="Q23" s="47"/>
      <c r="R23" s="53" t="s">
        <v>446</v>
      </c>
    </row>
    <row r="24" spans="3:18" ht="12.75">
      <c r="C24" s="63">
        <v>50</v>
      </c>
      <c r="E24" s="53" t="s">
        <v>464</v>
      </c>
      <c r="G24" s="39" t="s">
        <v>250</v>
      </c>
      <c r="I24" s="46" t="s">
        <v>222</v>
      </c>
      <c r="K24" s="234">
        <v>10</v>
      </c>
      <c r="L24" s="53"/>
      <c r="M24" s="236">
        <v>1.37</v>
      </c>
      <c r="O24" s="53" t="s">
        <v>135</v>
      </c>
      <c r="Q24" s="47"/>
      <c r="R24" s="53" t="s">
        <v>445</v>
      </c>
    </row>
    <row r="25" spans="3:19" ht="12.75">
      <c r="C25" s="63">
        <v>60</v>
      </c>
      <c r="E25" s="53" t="s">
        <v>465</v>
      </c>
      <c r="K25" s="234">
        <v>12</v>
      </c>
      <c r="L25" s="53">
        <v>1.71</v>
      </c>
      <c r="M25" s="236"/>
      <c r="O25" s="53" t="s">
        <v>136</v>
      </c>
      <c r="Q25" s="47"/>
      <c r="R25" s="53" t="s">
        <v>437</v>
      </c>
      <c r="S25" s="1">
        <v>15</v>
      </c>
    </row>
    <row r="26" spans="3:19" ht="12.75">
      <c r="C26" s="63">
        <v>70</v>
      </c>
      <c r="E26" s="53" t="s">
        <v>466</v>
      </c>
      <c r="I26" s="44" t="s">
        <v>161</v>
      </c>
      <c r="K26" s="237">
        <v>16</v>
      </c>
      <c r="L26" s="46">
        <v>4.35</v>
      </c>
      <c r="M26" s="238"/>
      <c r="O26" s="53" t="s">
        <v>137</v>
      </c>
      <c r="Q26" s="47"/>
      <c r="R26" s="53" t="s">
        <v>438</v>
      </c>
      <c r="S26" s="1">
        <v>20</v>
      </c>
    </row>
    <row r="27" spans="3:19" ht="12.75">
      <c r="C27" s="63">
        <v>80</v>
      </c>
      <c r="E27" s="46" t="s">
        <v>467</v>
      </c>
      <c r="I27" s="48">
        <v>65</v>
      </c>
      <c r="J27" s="239">
        <v>65</v>
      </c>
      <c r="K27" s="44" t="s">
        <v>280</v>
      </c>
      <c r="M27" s="44" t="s">
        <v>301</v>
      </c>
      <c r="N27" s="240"/>
      <c r="O27" s="53" t="s">
        <v>443</v>
      </c>
      <c r="Q27" s="47"/>
      <c r="R27" s="64" t="s">
        <v>234</v>
      </c>
      <c r="S27" s="1">
        <v>25</v>
      </c>
    </row>
    <row r="28" spans="3:18" ht="12.75">
      <c r="C28" s="53">
        <v>90</v>
      </c>
      <c r="I28" s="49">
        <v>100</v>
      </c>
      <c r="J28" s="239">
        <v>100</v>
      </c>
      <c r="K28" s="45">
        <v>6</v>
      </c>
      <c r="L28" s="45">
        <v>0.42</v>
      </c>
      <c r="M28" s="45">
        <v>2.5</v>
      </c>
      <c r="N28" s="357">
        <v>5.61</v>
      </c>
      <c r="O28" s="53" t="s">
        <v>444</v>
      </c>
      <c r="Q28" s="47"/>
      <c r="R28" s="64" t="s">
        <v>235</v>
      </c>
    </row>
    <row r="29" spans="3:18" ht="12.75">
      <c r="C29" s="46">
        <v>100</v>
      </c>
      <c r="E29" s="44" t="s">
        <v>387</v>
      </c>
      <c r="I29" s="49">
        <v>150</v>
      </c>
      <c r="J29" s="239">
        <v>150</v>
      </c>
      <c r="K29" s="53">
        <v>8</v>
      </c>
      <c r="L29" s="53">
        <v>0.66</v>
      </c>
      <c r="M29" s="53">
        <v>4</v>
      </c>
      <c r="N29" s="361">
        <v>3.54</v>
      </c>
      <c r="O29" s="46" t="s">
        <v>447</v>
      </c>
      <c r="Q29" s="47"/>
      <c r="R29" s="53" t="s">
        <v>439</v>
      </c>
    </row>
    <row r="30" spans="5:18" ht="12.75">
      <c r="E30" s="45" t="s">
        <v>383</v>
      </c>
      <c r="I30" s="49">
        <v>200</v>
      </c>
      <c r="J30" s="239">
        <v>200</v>
      </c>
      <c r="K30" s="53">
        <v>12</v>
      </c>
      <c r="L30" s="53">
        <v>1.71</v>
      </c>
      <c r="M30" s="53">
        <v>6</v>
      </c>
      <c r="N30" s="53">
        <v>2.16</v>
      </c>
      <c r="R30" s="53" t="s">
        <v>440</v>
      </c>
    </row>
    <row r="31" spans="3:18" ht="12.75">
      <c r="C31" s="44" t="s">
        <v>213</v>
      </c>
      <c r="E31" s="53" t="s">
        <v>384</v>
      </c>
      <c r="I31" s="49">
        <v>300</v>
      </c>
      <c r="J31" s="239">
        <v>300</v>
      </c>
      <c r="K31" s="46">
        <v>16</v>
      </c>
      <c r="L31" s="46">
        <v>4.35</v>
      </c>
      <c r="M31" s="46">
        <v>10</v>
      </c>
      <c r="N31" s="46">
        <v>1.37</v>
      </c>
      <c r="R31" s="53" t="s">
        <v>441</v>
      </c>
    </row>
    <row r="32" spans="3:18" ht="12.75">
      <c r="C32" s="45" t="s">
        <v>29</v>
      </c>
      <c r="E32" s="53" t="s">
        <v>404</v>
      </c>
      <c r="I32" s="49">
        <v>500</v>
      </c>
      <c r="J32" s="239">
        <v>500</v>
      </c>
      <c r="K32" s="47"/>
      <c r="L32" s="47"/>
      <c r="M32" s="47"/>
      <c r="N32" s="47"/>
      <c r="R32" s="46" t="s">
        <v>442</v>
      </c>
    </row>
    <row r="33" spans="3:14" ht="12.75">
      <c r="C33" s="207" t="s">
        <v>212</v>
      </c>
      <c r="E33" s="53" t="s">
        <v>334</v>
      </c>
      <c r="I33" s="49" t="s">
        <v>202</v>
      </c>
      <c r="J33" s="239">
        <v>600</v>
      </c>
      <c r="K33" s="47"/>
      <c r="L33" s="47"/>
      <c r="M33" s="47"/>
      <c r="N33" s="47"/>
    </row>
    <row r="34" spans="5:18" ht="12.75">
      <c r="E34" s="53" t="s">
        <v>405</v>
      </c>
      <c r="I34" s="49" t="s">
        <v>251</v>
      </c>
      <c r="J34" s="239">
        <v>800</v>
      </c>
      <c r="K34" s="47"/>
      <c r="L34" s="47"/>
      <c r="M34" s="47"/>
      <c r="N34" s="47"/>
      <c r="R34" s="44" t="s">
        <v>226</v>
      </c>
    </row>
    <row r="35" spans="3:18" ht="12.75">
      <c r="C35" s="44" t="s">
        <v>382</v>
      </c>
      <c r="E35" s="53" t="s">
        <v>406</v>
      </c>
      <c r="I35" s="50" t="s">
        <v>203</v>
      </c>
      <c r="J35" s="239">
        <v>1000</v>
      </c>
      <c r="K35" s="47"/>
      <c r="L35" s="47"/>
      <c r="M35" s="47"/>
      <c r="N35" s="47"/>
      <c r="R35" s="45" t="s">
        <v>225</v>
      </c>
    </row>
    <row r="36" spans="3:18" ht="12.75">
      <c r="C36" s="45" t="s">
        <v>378</v>
      </c>
      <c r="E36" s="53" t="s">
        <v>407</v>
      </c>
      <c r="I36" s="209"/>
      <c r="J36" s="239"/>
      <c r="K36" s="47"/>
      <c r="L36" s="47"/>
      <c r="M36" s="47"/>
      <c r="N36" s="47"/>
      <c r="R36" s="53" t="s">
        <v>397</v>
      </c>
    </row>
    <row r="37" spans="3:18" ht="12.75">
      <c r="C37" s="53" t="s">
        <v>379</v>
      </c>
      <c r="E37" s="53" t="s">
        <v>385</v>
      </c>
      <c r="I37" s="209"/>
      <c r="J37" s="239"/>
      <c r="K37" s="47"/>
      <c r="L37" s="47"/>
      <c r="M37" s="47"/>
      <c r="N37" s="47"/>
      <c r="R37" s="46" t="s">
        <v>423</v>
      </c>
    </row>
    <row r="38" spans="3:14" ht="12.75">
      <c r="C38" s="53" t="s">
        <v>380</v>
      </c>
      <c r="E38" s="53" t="s">
        <v>408</v>
      </c>
      <c r="I38" s="209"/>
      <c r="J38" s="239"/>
      <c r="K38" s="47"/>
      <c r="L38" s="47"/>
      <c r="M38" s="47"/>
      <c r="N38" s="47"/>
    </row>
    <row r="39" spans="3:18" ht="12.75">
      <c r="C39" s="46" t="s">
        <v>381</v>
      </c>
      <c r="E39" s="46" t="s">
        <v>386</v>
      </c>
      <c r="I39" s="209"/>
      <c r="J39" s="239"/>
      <c r="K39" s="47"/>
      <c r="L39" s="47"/>
      <c r="M39" s="47"/>
      <c r="N39" s="47"/>
      <c r="R39" s="44" t="s">
        <v>329</v>
      </c>
    </row>
    <row r="40" spans="5:18" ht="12.75">
      <c r="E40" s="47"/>
      <c r="I40" s="209"/>
      <c r="J40" s="239"/>
      <c r="K40" s="47"/>
      <c r="L40" s="47"/>
      <c r="M40" s="47"/>
      <c r="N40" s="47"/>
      <c r="R40" s="45" t="s">
        <v>397</v>
      </c>
    </row>
    <row r="41" spans="5:18" ht="12.75">
      <c r="E41" s="47"/>
      <c r="I41" s="209"/>
      <c r="J41" s="239"/>
      <c r="K41" s="47"/>
      <c r="L41" s="47"/>
      <c r="M41" s="47"/>
      <c r="N41" s="47"/>
      <c r="R41" s="46" t="s">
        <v>423</v>
      </c>
    </row>
    <row r="42" spans="5:18" ht="12.75">
      <c r="E42" s="47"/>
      <c r="I42" s="209"/>
      <c r="J42" s="239"/>
      <c r="K42" s="47"/>
      <c r="L42" s="47"/>
      <c r="M42" s="47"/>
      <c r="N42" s="47"/>
      <c r="R42" s="47"/>
    </row>
    <row r="43" spans="5:18" ht="12.75">
      <c r="E43" s="47"/>
      <c r="I43" s="209"/>
      <c r="J43" s="239"/>
      <c r="K43" s="47"/>
      <c r="L43" s="47"/>
      <c r="M43" s="47"/>
      <c r="N43" s="47"/>
      <c r="R43" s="47"/>
    </row>
    <row r="44" ht="14.25" customHeight="1">
      <c r="A44" s="81"/>
    </row>
    <row r="45" ht="12" customHeight="1"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sheetData>
  <sheetProtection password="C13D" sheet="1"/>
  <mergeCells count="2">
    <mergeCell ref="A1:I1"/>
    <mergeCell ref="K1:O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2"/>
  <dimension ref="A1:J197"/>
  <sheetViews>
    <sheetView zoomScalePageLayoutView="0" workbookViewId="0" topLeftCell="A1">
      <pane xSplit="10" ySplit="1" topLeftCell="K145" activePane="bottomRight" state="frozen"/>
      <selection pane="topLeft" activeCell="P26" sqref="P26"/>
      <selection pane="topRight" activeCell="P26" sqref="P26"/>
      <selection pane="bottomLeft" activeCell="P26" sqref="P26"/>
      <selection pane="bottomRight" activeCell="C156" sqref="C156"/>
    </sheetView>
  </sheetViews>
  <sheetFormatPr defaultColWidth="9.140625" defaultRowHeight="12.75"/>
  <cols>
    <col min="1" max="1" width="11.421875" style="0" customWidth="1"/>
    <col min="2" max="2" width="29.7109375" style="0" customWidth="1"/>
    <col min="3" max="3" width="5.28125" style="66" customWidth="1"/>
    <col min="4" max="4" width="8.57421875" style="0" customWidth="1"/>
    <col min="5" max="5" width="6.421875" style="0" customWidth="1"/>
    <col min="6" max="6" width="7.8515625" style="0" customWidth="1"/>
    <col min="7" max="7" width="11.421875" style="66" customWidth="1"/>
    <col min="8" max="8" width="7.140625" style="66" customWidth="1"/>
    <col min="9" max="9" width="11.421875" style="66" customWidth="1"/>
    <col min="10" max="10" width="6.421875" style="66" customWidth="1"/>
    <col min="11" max="12" width="11.28125" style="0" customWidth="1"/>
  </cols>
  <sheetData>
    <row r="1" spans="1:10" s="65" customFormat="1" ht="12.75">
      <c r="A1" s="68" t="s">
        <v>244</v>
      </c>
      <c r="B1" s="68" t="s">
        <v>107</v>
      </c>
      <c r="C1" s="69" t="s">
        <v>245</v>
      </c>
      <c r="D1" s="28" t="s">
        <v>26</v>
      </c>
      <c r="E1" s="28" t="s">
        <v>114</v>
      </c>
      <c r="F1" s="28" t="s">
        <v>53</v>
      </c>
      <c r="G1" s="29" t="s">
        <v>241</v>
      </c>
      <c r="H1" s="29" t="s">
        <v>54</v>
      </c>
      <c r="I1" s="29" t="s">
        <v>242</v>
      </c>
      <c r="J1" s="29" t="s">
        <v>243</v>
      </c>
    </row>
    <row r="2" spans="1:10" ht="12.75">
      <c r="A2" t="s">
        <v>152</v>
      </c>
      <c r="B2" t="s">
        <v>246</v>
      </c>
      <c r="C2" s="66">
        <v>2</v>
      </c>
      <c r="D2" s="30">
        <v>1</v>
      </c>
      <c r="E2" s="30">
        <v>48</v>
      </c>
      <c r="F2" s="30">
        <v>1</v>
      </c>
      <c r="G2" s="30">
        <v>100</v>
      </c>
      <c r="H2" s="30">
        <v>1</v>
      </c>
      <c r="I2" s="30">
        <v>0.98</v>
      </c>
      <c r="J2" s="30">
        <v>106</v>
      </c>
    </row>
    <row r="3" spans="1:10" ht="12.75">
      <c r="A3" t="s">
        <v>152</v>
      </c>
      <c r="B3" t="s">
        <v>246</v>
      </c>
      <c r="C3" s="66">
        <v>2</v>
      </c>
      <c r="D3" s="30">
        <v>1</v>
      </c>
      <c r="E3" s="30">
        <v>48</v>
      </c>
      <c r="F3" s="30">
        <v>2</v>
      </c>
      <c r="G3" s="30">
        <v>200</v>
      </c>
      <c r="H3" s="30">
        <v>2</v>
      </c>
      <c r="I3" s="30">
        <v>0.99</v>
      </c>
      <c r="J3" s="30">
        <v>155</v>
      </c>
    </row>
    <row r="4" spans="1:10" ht="12.75">
      <c r="A4" t="s">
        <v>152</v>
      </c>
      <c r="B4" t="s">
        <v>246</v>
      </c>
      <c r="C4" s="66">
        <v>2</v>
      </c>
      <c r="D4" s="30">
        <v>1</v>
      </c>
      <c r="E4" s="30">
        <v>48</v>
      </c>
      <c r="F4" s="30">
        <v>3</v>
      </c>
      <c r="G4" s="30">
        <v>300</v>
      </c>
      <c r="H4" s="30">
        <v>3</v>
      </c>
      <c r="I4" s="30">
        <v>0.98</v>
      </c>
      <c r="J4" s="30">
        <v>202</v>
      </c>
    </row>
    <row r="5" spans="1:10" ht="12.75">
      <c r="A5" t="s">
        <v>152</v>
      </c>
      <c r="B5" t="s">
        <v>246</v>
      </c>
      <c r="C5" s="66">
        <v>2</v>
      </c>
      <c r="D5" s="30">
        <v>1</v>
      </c>
      <c r="E5" s="30">
        <v>48</v>
      </c>
      <c r="F5" s="30">
        <v>4</v>
      </c>
      <c r="G5" s="30">
        <v>300</v>
      </c>
      <c r="H5" s="30">
        <v>4</v>
      </c>
      <c r="I5" s="30">
        <v>0.99</v>
      </c>
      <c r="J5" s="30">
        <v>250</v>
      </c>
    </row>
    <row r="6" spans="1:10" ht="12.75">
      <c r="A6" t="s">
        <v>152</v>
      </c>
      <c r="B6" t="s">
        <v>246</v>
      </c>
      <c r="C6" s="66">
        <v>2</v>
      </c>
      <c r="D6" s="30">
        <v>2</v>
      </c>
      <c r="E6" s="30">
        <v>48</v>
      </c>
      <c r="F6" s="30">
        <v>1</v>
      </c>
      <c r="G6" s="30">
        <v>200</v>
      </c>
      <c r="H6" s="30">
        <v>2</v>
      </c>
      <c r="I6" s="30">
        <v>0.99</v>
      </c>
      <c r="J6" s="30">
        <v>155</v>
      </c>
    </row>
    <row r="7" spans="1:10" ht="12.75">
      <c r="A7" t="s">
        <v>152</v>
      </c>
      <c r="B7" t="s">
        <v>246</v>
      </c>
      <c r="C7" s="66">
        <v>2</v>
      </c>
      <c r="D7" s="30">
        <v>2</v>
      </c>
      <c r="E7" s="30">
        <v>48</v>
      </c>
      <c r="F7" s="30">
        <v>2</v>
      </c>
      <c r="G7" s="30">
        <v>300</v>
      </c>
      <c r="H7" s="30">
        <v>4</v>
      </c>
      <c r="I7" s="30">
        <v>0.99</v>
      </c>
      <c r="J7" s="30">
        <v>250</v>
      </c>
    </row>
    <row r="8" spans="1:10" ht="12.75">
      <c r="A8" t="s">
        <v>152</v>
      </c>
      <c r="B8" t="s">
        <v>246</v>
      </c>
      <c r="C8" s="66">
        <v>2</v>
      </c>
      <c r="D8" s="30">
        <v>2</v>
      </c>
      <c r="E8" s="30">
        <v>48</v>
      </c>
      <c r="F8" s="30">
        <v>3</v>
      </c>
      <c r="G8" s="30">
        <v>500</v>
      </c>
      <c r="H8" s="30">
        <v>6</v>
      </c>
      <c r="I8" s="30">
        <v>0.98</v>
      </c>
      <c r="J8" s="30">
        <v>340</v>
      </c>
    </row>
    <row r="9" spans="1:10" ht="12.75">
      <c r="A9" t="s">
        <v>152</v>
      </c>
      <c r="B9" t="s">
        <v>246</v>
      </c>
      <c r="C9" s="66">
        <v>2</v>
      </c>
      <c r="D9" s="30">
        <v>2</v>
      </c>
      <c r="E9" s="30">
        <v>48</v>
      </c>
      <c r="F9" s="30">
        <v>4</v>
      </c>
      <c r="G9" s="30" t="s">
        <v>202</v>
      </c>
      <c r="H9" s="30">
        <v>8</v>
      </c>
      <c r="I9" s="30">
        <v>0.97</v>
      </c>
      <c r="J9" s="30">
        <v>450</v>
      </c>
    </row>
    <row r="10" spans="1:10" ht="12.75">
      <c r="A10" t="s">
        <v>152</v>
      </c>
      <c r="B10" t="s">
        <v>246</v>
      </c>
      <c r="C10" s="66">
        <v>2</v>
      </c>
      <c r="D10" s="30">
        <v>3</v>
      </c>
      <c r="E10" s="30">
        <v>48</v>
      </c>
      <c r="F10" s="30">
        <v>1</v>
      </c>
      <c r="G10" s="30">
        <v>200</v>
      </c>
      <c r="H10" s="30">
        <v>2</v>
      </c>
      <c r="I10" s="30">
        <v>0.99</v>
      </c>
      <c r="J10" s="30">
        <v>155</v>
      </c>
    </row>
    <row r="11" spans="1:10" ht="12.75">
      <c r="A11" t="s">
        <v>152</v>
      </c>
      <c r="B11" t="s">
        <v>246</v>
      </c>
      <c r="C11" s="66">
        <v>2</v>
      </c>
      <c r="D11" s="30">
        <v>3</v>
      </c>
      <c r="E11" s="30">
        <v>48</v>
      </c>
      <c r="F11" s="30">
        <v>2</v>
      </c>
      <c r="G11" s="30">
        <v>300</v>
      </c>
      <c r="H11" s="30">
        <v>4</v>
      </c>
      <c r="I11" s="30">
        <v>0.99</v>
      </c>
      <c r="J11" s="30">
        <v>250</v>
      </c>
    </row>
    <row r="12" spans="1:10" ht="12.75">
      <c r="A12" t="s">
        <v>152</v>
      </c>
      <c r="B12" t="s">
        <v>246</v>
      </c>
      <c r="C12" s="66">
        <v>2</v>
      </c>
      <c r="D12" s="30">
        <v>3</v>
      </c>
      <c r="E12" s="30">
        <v>48</v>
      </c>
      <c r="F12" s="30">
        <v>3</v>
      </c>
      <c r="G12" s="30">
        <v>500</v>
      </c>
      <c r="H12" s="30">
        <v>6</v>
      </c>
      <c r="I12" s="30">
        <v>0.98</v>
      </c>
      <c r="J12" s="30">
        <v>340</v>
      </c>
    </row>
    <row r="13" spans="1:10" ht="12.75">
      <c r="A13" t="s">
        <v>152</v>
      </c>
      <c r="B13" t="s">
        <v>246</v>
      </c>
      <c r="C13" s="66">
        <v>2</v>
      </c>
      <c r="D13" s="30">
        <v>3</v>
      </c>
      <c r="E13" s="30">
        <v>48</v>
      </c>
      <c r="F13" s="30">
        <v>4</v>
      </c>
      <c r="G13" s="30" t="s">
        <v>202</v>
      </c>
      <c r="H13" s="30">
        <v>8</v>
      </c>
      <c r="I13" s="30">
        <v>0.97</v>
      </c>
      <c r="J13" s="30">
        <v>450</v>
      </c>
    </row>
    <row r="14" spans="1:10" ht="12.75">
      <c r="A14" t="s">
        <v>152</v>
      </c>
      <c r="B14" t="s">
        <v>246</v>
      </c>
      <c r="C14" s="66">
        <v>2</v>
      </c>
      <c r="D14" s="30">
        <v>4</v>
      </c>
      <c r="E14" s="30">
        <v>48</v>
      </c>
      <c r="F14" s="30">
        <v>1</v>
      </c>
      <c r="G14" s="30">
        <v>300</v>
      </c>
      <c r="H14" s="30">
        <v>4</v>
      </c>
      <c r="I14" s="30">
        <v>0.99</v>
      </c>
      <c r="J14" s="30">
        <v>250</v>
      </c>
    </row>
    <row r="15" spans="1:10" ht="12.75">
      <c r="A15" t="s">
        <v>152</v>
      </c>
      <c r="B15" t="s">
        <v>246</v>
      </c>
      <c r="C15" s="66">
        <v>2</v>
      </c>
      <c r="D15" s="30">
        <v>5</v>
      </c>
      <c r="E15" s="30">
        <v>48</v>
      </c>
      <c r="F15" s="30">
        <v>1</v>
      </c>
      <c r="G15" s="30">
        <v>200</v>
      </c>
      <c r="H15" s="30">
        <v>2</v>
      </c>
      <c r="I15" s="30">
        <v>0.99</v>
      </c>
      <c r="J15" s="30">
        <v>155</v>
      </c>
    </row>
    <row r="16" spans="1:10" ht="12.75">
      <c r="A16" t="s">
        <v>152</v>
      </c>
      <c r="B16" t="s">
        <v>246</v>
      </c>
      <c r="C16" s="66">
        <v>3</v>
      </c>
      <c r="D16" s="30">
        <v>1</v>
      </c>
      <c r="E16" s="30">
        <v>48</v>
      </c>
      <c r="F16" s="30">
        <v>1</v>
      </c>
      <c r="G16" s="30">
        <v>200</v>
      </c>
      <c r="H16" s="30">
        <v>1</v>
      </c>
      <c r="I16" s="30">
        <v>0.97</v>
      </c>
      <c r="J16" s="30">
        <v>105</v>
      </c>
    </row>
    <row r="17" spans="1:10" ht="12.75">
      <c r="A17" t="s">
        <v>152</v>
      </c>
      <c r="B17" t="s">
        <v>246</v>
      </c>
      <c r="C17" s="66">
        <v>3</v>
      </c>
      <c r="D17" s="30">
        <v>1</v>
      </c>
      <c r="E17" s="30">
        <v>48</v>
      </c>
      <c r="F17" s="30">
        <v>2</v>
      </c>
      <c r="G17" s="30">
        <v>300</v>
      </c>
      <c r="H17" s="30">
        <v>2</v>
      </c>
      <c r="I17" s="30">
        <v>0.98</v>
      </c>
      <c r="J17" s="30">
        <v>145</v>
      </c>
    </row>
    <row r="18" spans="1:10" ht="12.75">
      <c r="A18" t="s">
        <v>152</v>
      </c>
      <c r="B18" t="s">
        <v>246</v>
      </c>
      <c r="C18" s="66">
        <v>3</v>
      </c>
      <c r="D18" s="30">
        <v>1</v>
      </c>
      <c r="E18" s="30">
        <v>48</v>
      </c>
      <c r="F18" s="30">
        <v>3</v>
      </c>
      <c r="G18" s="30">
        <v>500</v>
      </c>
      <c r="H18" s="30">
        <v>3</v>
      </c>
      <c r="I18" s="30">
        <v>0.98</v>
      </c>
      <c r="J18" s="30">
        <v>190</v>
      </c>
    </row>
    <row r="19" spans="1:10" ht="12.75">
      <c r="A19" t="s">
        <v>152</v>
      </c>
      <c r="B19" t="s">
        <v>246</v>
      </c>
      <c r="C19" s="66">
        <v>3</v>
      </c>
      <c r="D19" s="30">
        <v>1</v>
      </c>
      <c r="E19" s="30">
        <v>48</v>
      </c>
      <c r="F19" s="30">
        <v>4</v>
      </c>
      <c r="G19" s="30">
        <v>500</v>
      </c>
      <c r="H19" s="30">
        <v>4</v>
      </c>
      <c r="I19" s="30">
        <v>0.98</v>
      </c>
      <c r="J19" s="30">
        <v>233</v>
      </c>
    </row>
    <row r="20" spans="1:10" ht="12.75">
      <c r="A20" t="s">
        <v>152</v>
      </c>
      <c r="B20" t="s">
        <v>246</v>
      </c>
      <c r="C20" s="66">
        <v>3</v>
      </c>
      <c r="D20" s="30">
        <v>2</v>
      </c>
      <c r="E20" s="30">
        <v>48</v>
      </c>
      <c r="F20" s="30">
        <v>1</v>
      </c>
      <c r="G20" s="30">
        <v>300</v>
      </c>
      <c r="H20" s="30">
        <v>2</v>
      </c>
      <c r="I20" s="30">
        <v>0.98</v>
      </c>
      <c r="J20" s="30">
        <v>145</v>
      </c>
    </row>
    <row r="21" spans="1:10" ht="12.75">
      <c r="A21" t="s">
        <v>152</v>
      </c>
      <c r="B21" t="s">
        <v>246</v>
      </c>
      <c r="C21" s="66">
        <v>3</v>
      </c>
      <c r="D21" s="30">
        <v>2</v>
      </c>
      <c r="E21" s="30">
        <v>48</v>
      </c>
      <c r="F21" s="30">
        <v>2</v>
      </c>
      <c r="G21" s="30">
        <v>500</v>
      </c>
      <c r="H21" s="30">
        <v>4</v>
      </c>
      <c r="I21" s="30">
        <v>0.98</v>
      </c>
      <c r="J21" s="30">
        <v>233</v>
      </c>
    </row>
    <row r="22" spans="1:10" ht="12.75">
      <c r="A22" t="s">
        <v>152</v>
      </c>
      <c r="B22" t="s">
        <v>246</v>
      </c>
      <c r="C22" s="66">
        <v>3</v>
      </c>
      <c r="D22" s="30">
        <v>2</v>
      </c>
      <c r="E22" s="30">
        <v>48</v>
      </c>
      <c r="F22" s="30">
        <v>3</v>
      </c>
      <c r="G22" s="30" t="s">
        <v>251</v>
      </c>
      <c r="H22" s="30">
        <v>6</v>
      </c>
      <c r="I22" s="30">
        <v>0.98</v>
      </c>
      <c r="J22" s="30">
        <v>350</v>
      </c>
    </row>
    <row r="23" spans="1:10" ht="12.75">
      <c r="A23" t="s">
        <v>152</v>
      </c>
      <c r="B23" t="s">
        <v>246</v>
      </c>
      <c r="C23" s="66">
        <v>3</v>
      </c>
      <c r="D23" s="30">
        <v>2</v>
      </c>
      <c r="E23" s="30">
        <v>48</v>
      </c>
      <c r="F23" s="30">
        <v>4</v>
      </c>
      <c r="G23" s="30" t="s">
        <v>203</v>
      </c>
      <c r="H23" s="30">
        <v>8</v>
      </c>
      <c r="I23" s="30">
        <v>0.97</v>
      </c>
      <c r="J23" s="30">
        <v>440</v>
      </c>
    </row>
    <row r="24" spans="1:10" ht="12.75">
      <c r="A24" t="s">
        <v>152</v>
      </c>
      <c r="B24" t="s">
        <v>246</v>
      </c>
      <c r="C24" s="66">
        <v>3</v>
      </c>
      <c r="D24" s="30">
        <v>3</v>
      </c>
      <c r="E24" s="30">
        <v>48</v>
      </c>
      <c r="F24" s="30">
        <v>1</v>
      </c>
      <c r="G24" s="30">
        <v>300</v>
      </c>
      <c r="H24" s="30">
        <v>2</v>
      </c>
      <c r="I24" s="30">
        <v>0.98</v>
      </c>
      <c r="J24" s="30">
        <v>145</v>
      </c>
    </row>
    <row r="25" spans="1:10" ht="12.75">
      <c r="A25" t="s">
        <v>152</v>
      </c>
      <c r="B25" t="s">
        <v>246</v>
      </c>
      <c r="C25" s="66">
        <v>3</v>
      </c>
      <c r="D25" s="30">
        <v>3</v>
      </c>
      <c r="E25" s="30">
        <v>48</v>
      </c>
      <c r="F25" s="30">
        <v>2</v>
      </c>
      <c r="G25" s="30">
        <v>500</v>
      </c>
      <c r="H25" s="30">
        <v>4</v>
      </c>
      <c r="I25" s="30">
        <v>0.98</v>
      </c>
      <c r="J25" s="30">
        <v>233</v>
      </c>
    </row>
    <row r="26" spans="1:10" ht="12.75">
      <c r="A26" t="s">
        <v>152</v>
      </c>
      <c r="B26" t="s">
        <v>246</v>
      </c>
      <c r="C26" s="66">
        <v>3</v>
      </c>
      <c r="D26" s="30">
        <v>3</v>
      </c>
      <c r="E26" s="30">
        <v>48</v>
      </c>
      <c r="F26" s="30">
        <v>3</v>
      </c>
      <c r="G26" s="30" t="s">
        <v>251</v>
      </c>
      <c r="H26" s="30">
        <v>6</v>
      </c>
      <c r="I26" s="30">
        <v>0.98</v>
      </c>
      <c r="J26" s="30">
        <v>350</v>
      </c>
    </row>
    <row r="27" spans="1:10" ht="12.75">
      <c r="A27" t="s">
        <v>152</v>
      </c>
      <c r="B27" t="s">
        <v>246</v>
      </c>
      <c r="C27" s="66">
        <v>3</v>
      </c>
      <c r="D27" s="30">
        <v>3</v>
      </c>
      <c r="E27" s="30">
        <v>48</v>
      </c>
      <c r="F27" s="30">
        <v>4</v>
      </c>
      <c r="G27" s="30" t="s">
        <v>203</v>
      </c>
      <c r="H27" s="30">
        <v>8</v>
      </c>
      <c r="I27" s="30">
        <v>0.97</v>
      </c>
      <c r="J27" s="30">
        <v>440</v>
      </c>
    </row>
    <row r="28" spans="1:10" ht="12.75">
      <c r="A28" t="s">
        <v>152</v>
      </c>
      <c r="B28" t="s">
        <v>246</v>
      </c>
      <c r="C28" s="66">
        <v>3</v>
      </c>
      <c r="D28" s="30">
        <v>4</v>
      </c>
      <c r="E28" s="30">
        <v>48</v>
      </c>
      <c r="F28" s="30">
        <v>1</v>
      </c>
      <c r="G28" s="30">
        <v>500</v>
      </c>
      <c r="H28" s="30">
        <v>4</v>
      </c>
      <c r="I28" s="30">
        <v>0.98</v>
      </c>
      <c r="J28" s="30">
        <v>233</v>
      </c>
    </row>
    <row r="29" spans="1:10" ht="12.75">
      <c r="A29" t="s">
        <v>152</v>
      </c>
      <c r="B29" t="s">
        <v>246</v>
      </c>
      <c r="C29" s="66">
        <v>3</v>
      </c>
      <c r="D29" s="30">
        <v>5</v>
      </c>
      <c r="E29" s="30">
        <v>48</v>
      </c>
      <c r="F29" s="30">
        <v>1</v>
      </c>
      <c r="G29" s="30">
        <v>300</v>
      </c>
      <c r="H29" s="30">
        <v>2</v>
      </c>
      <c r="I29" s="30">
        <v>0.98</v>
      </c>
      <c r="J29" s="30">
        <v>145</v>
      </c>
    </row>
    <row r="30" spans="1:10" ht="12.75">
      <c r="A30" t="s">
        <v>152</v>
      </c>
      <c r="B30" t="s">
        <v>246</v>
      </c>
      <c r="C30" s="66">
        <v>5</v>
      </c>
      <c r="D30" s="30">
        <v>1</v>
      </c>
      <c r="E30" s="30">
        <v>48</v>
      </c>
      <c r="F30" s="30">
        <v>1</v>
      </c>
      <c r="G30" s="30">
        <v>65</v>
      </c>
      <c r="H30" s="30">
        <v>1</v>
      </c>
      <c r="I30" s="30">
        <v>0.99</v>
      </c>
      <c r="J30" s="30">
        <v>48</v>
      </c>
    </row>
    <row r="31" spans="1:10" ht="12.75">
      <c r="A31" t="s">
        <v>152</v>
      </c>
      <c r="B31" t="s">
        <v>246</v>
      </c>
      <c r="C31" s="66">
        <v>5</v>
      </c>
      <c r="D31" s="30">
        <v>1</v>
      </c>
      <c r="E31" s="30">
        <v>48</v>
      </c>
      <c r="F31" s="30">
        <v>2</v>
      </c>
      <c r="G31" s="30">
        <v>100</v>
      </c>
      <c r="H31" s="30">
        <v>2</v>
      </c>
      <c r="I31" s="30">
        <v>0.99</v>
      </c>
      <c r="J31" s="30">
        <v>96</v>
      </c>
    </row>
    <row r="32" spans="1:10" ht="12.75">
      <c r="A32" t="s">
        <v>152</v>
      </c>
      <c r="B32" t="s">
        <v>246</v>
      </c>
      <c r="C32" s="66">
        <v>5</v>
      </c>
      <c r="D32" s="30">
        <v>1</v>
      </c>
      <c r="E32" s="30">
        <v>48</v>
      </c>
      <c r="F32" s="30">
        <v>3</v>
      </c>
      <c r="G32" s="30">
        <v>200</v>
      </c>
      <c r="H32" s="30">
        <v>3</v>
      </c>
      <c r="I32" s="30">
        <v>0.99</v>
      </c>
      <c r="J32" s="30">
        <v>144</v>
      </c>
    </row>
    <row r="33" spans="1:10" ht="12.75">
      <c r="A33" t="s">
        <v>152</v>
      </c>
      <c r="B33" t="s">
        <v>246</v>
      </c>
      <c r="C33" s="66">
        <v>5</v>
      </c>
      <c r="D33" s="30">
        <v>1</v>
      </c>
      <c r="E33" s="30">
        <v>48</v>
      </c>
      <c r="F33" s="30">
        <v>4</v>
      </c>
      <c r="G33" s="30">
        <v>200</v>
      </c>
      <c r="H33" s="30">
        <v>4</v>
      </c>
      <c r="I33" s="30">
        <v>0.99</v>
      </c>
      <c r="J33" s="30">
        <v>192</v>
      </c>
    </row>
    <row r="34" spans="1:10" ht="12.75">
      <c r="A34" t="s">
        <v>152</v>
      </c>
      <c r="B34" t="s">
        <v>246</v>
      </c>
      <c r="C34" s="66">
        <v>5</v>
      </c>
      <c r="D34" s="30">
        <v>2</v>
      </c>
      <c r="E34" s="30">
        <v>48</v>
      </c>
      <c r="F34" s="30">
        <v>1</v>
      </c>
      <c r="G34" s="30">
        <v>100</v>
      </c>
      <c r="H34" s="30">
        <v>2</v>
      </c>
      <c r="I34" s="30">
        <v>0.99</v>
      </c>
      <c r="J34" s="30">
        <v>96</v>
      </c>
    </row>
    <row r="35" spans="1:10" ht="12.75">
      <c r="A35" t="s">
        <v>152</v>
      </c>
      <c r="B35" t="s">
        <v>246</v>
      </c>
      <c r="C35" s="66">
        <v>5</v>
      </c>
      <c r="D35" s="30">
        <v>2</v>
      </c>
      <c r="E35" s="30">
        <v>48</v>
      </c>
      <c r="F35" s="30">
        <v>2</v>
      </c>
      <c r="G35" s="30">
        <v>200</v>
      </c>
      <c r="H35" s="30">
        <v>4</v>
      </c>
      <c r="I35" s="30">
        <v>0.99</v>
      </c>
      <c r="J35" s="30">
        <v>192</v>
      </c>
    </row>
    <row r="36" spans="1:10" ht="12.75">
      <c r="A36" t="s">
        <v>152</v>
      </c>
      <c r="B36" t="s">
        <v>246</v>
      </c>
      <c r="C36" s="66">
        <v>5</v>
      </c>
      <c r="D36" s="30">
        <v>2</v>
      </c>
      <c r="E36" s="30">
        <v>48</v>
      </c>
      <c r="F36" s="30">
        <v>3</v>
      </c>
      <c r="G36" s="30">
        <v>300</v>
      </c>
      <c r="H36" s="30">
        <v>6</v>
      </c>
      <c r="I36" s="30">
        <v>1</v>
      </c>
      <c r="J36" s="30">
        <v>288</v>
      </c>
    </row>
    <row r="37" spans="1:10" ht="12.75">
      <c r="A37" t="s">
        <v>152</v>
      </c>
      <c r="B37" t="s">
        <v>246</v>
      </c>
      <c r="C37" s="66">
        <v>5</v>
      </c>
      <c r="D37" s="30">
        <v>2</v>
      </c>
      <c r="E37" s="30">
        <v>48</v>
      </c>
      <c r="F37" s="30">
        <v>4</v>
      </c>
      <c r="G37" s="30">
        <v>500</v>
      </c>
      <c r="H37" s="30">
        <v>8</v>
      </c>
      <c r="I37" s="30">
        <v>0.98</v>
      </c>
      <c r="J37" s="30">
        <v>384</v>
      </c>
    </row>
    <row r="38" spans="1:10" ht="12.75">
      <c r="A38" t="s">
        <v>152</v>
      </c>
      <c r="B38" t="s">
        <v>246</v>
      </c>
      <c r="C38" s="66">
        <v>5</v>
      </c>
      <c r="D38" s="30">
        <v>3</v>
      </c>
      <c r="E38" s="30">
        <v>48</v>
      </c>
      <c r="F38" s="30">
        <v>1</v>
      </c>
      <c r="G38" s="30">
        <v>100</v>
      </c>
      <c r="H38" s="30">
        <v>2</v>
      </c>
      <c r="I38" s="30">
        <v>0.99</v>
      </c>
      <c r="J38" s="30">
        <v>96</v>
      </c>
    </row>
    <row r="39" spans="1:10" ht="12.75">
      <c r="A39" t="s">
        <v>152</v>
      </c>
      <c r="B39" t="s">
        <v>246</v>
      </c>
      <c r="C39" s="66">
        <v>5</v>
      </c>
      <c r="D39" s="30">
        <v>3</v>
      </c>
      <c r="E39" s="30">
        <v>48</v>
      </c>
      <c r="F39" s="30">
        <v>2</v>
      </c>
      <c r="G39" s="30">
        <v>200</v>
      </c>
      <c r="H39" s="30">
        <v>4</v>
      </c>
      <c r="I39" s="30">
        <v>0.99</v>
      </c>
      <c r="J39" s="30">
        <v>192</v>
      </c>
    </row>
    <row r="40" spans="1:10" ht="12.75">
      <c r="A40" t="s">
        <v>152</v>
      </c>
      <c r="B40" t="s">
        <v>246</v>
      </c>
      <c r="C40" s="66">
        <v>5</v>
      </c>
      <c r="D40" s="30">
        <v>3</v>
      </c>
      <c r="E40" s="30">
        <v>48</v>
      </c>
      <c r="F40" s="30">
        <v>3</v>
      </c>
      <c r="G40" s="30">
        <v>300</v>
      </c>
      <c r="H40" s="30">
        <v>6</v>
      </c>
      <c r="I40" s="30">
        <v>1</v>
      </c>
      <c r="J40" s="30">
        <v>288</v>
      </c>
    </row>
    <row r="41" spans="1:10" ht="12.75">
      <c r="A41" t="s">
        <v>152</v>
      </c>
      <c r="B41" t="s">
        <v>246</v>
      </c>
      <c r="C41" s="66">
        <v>5</v>
      </c>
      <c r="D41" s="30">
        <v>3</v>
      </c>
      <c r="E41" s="30">
        <v>48</v>
      </c>
      <c r="F41" s="30">
        <v>4</v>
      </c>
      <c r="G41" s="30">
        <v>500</v>
      </c>
      <c r="H41" s="30">
        <v>8</v>
      </c>
      <c r="I41" s="30">
        <v>0.98</v>
      </c>
      <c r="J41" s="30">
        <v>384</v>
      </c>
    </row>
    <row r="42" spans="1:10" ht="12.75">
      <c r="A42" t="s">
        <v>152</v>
      </c>
      <c r="B42" t="s">
        <v>246</v>
      </c>
      <c r="C42" s="66">
        <v>5</v>
      </c>
      <c r="D42" s="30">
        <v>4</v>
      </c>
      <c r="E42" s="30">
        <v>48</v>
      </c>
      <c r="F42" s="30">
        <v>1</v>
      </c>
      <c r="G42" s="30">
        <v>200</v>
      </c>
      <c r="H42" s="30">
        <v>4</v>
      </c>
      <c r="I42" s="30">
        <v>0.99</v>
      </c>
      <c r="J42" s="30">
        <v>192</v>
      </c>
    </row>
    <row r="43" spans="1:10" ht="12.75">
      <c r="A43" t="s">
        <v>152</v>
      </c>
      <c r="B43" t="s">
        <v>246</v>
      </c>
      <c r="C43" s="66">
        <v>5</v>
      </c>
      <c r="D43" s="30">
        <v>5</v>
      </c>
      <c r="E43" s="30">
        <v>48</v>
      </c>
      <c r="F43" s="30">
        <v>1</v>
      </c>
      <c r="G43" s="30">
        <v>100</v>
      </c>
      <c r="H43" s="30">
        <v>2</v>
      </c>
      <c r="I43" s="30">
        <v>0.99</v>
      </c>
      <c r="J43" s="30">
        <v>96</v>
      </c>
    </row>
    <row r="44" spans="1:10" ht="12.75">
      <c r="A44" t="s">
        <v>152</v>
      </c>
      <c r="B44" s="65" t="s">
        <v>247</v>
      </c>
      <c r="C44" s="67">
        <v>2</v>
      </c>
      <c r="D44" s="30">
        <v>1</v>
      </c>
      <c r="E44" s="30">
        <v>48</v>
      </c>
      <c r="F44" s="30">
        <v>1</v>
      </c>
      <c r="G44" s="30" t="s">
        <v>95</v>
      </c>
      <c r="H44" s="30">
        <v>1</v>
      </c>
      <c r="I44" s="30">
        <v>0.59</v>
      </c>
      <c r="J44" s="30">
        <v>104</v>
      </c>
    </row>
    <row r="45" spans="1:10" ht="12.75">
      <c r="A45" t="s">
        <v>152</v>
      </c>
      <c r="B45" s="65" t="s">
        <v>247</v>
      </c>
      <c r="C45" s="67">
        <v>2</v>
      </c>
      <c r="D45" s="30">
        <v>1</v>
      </c>
      <c r="E45" s="30">
        <v>48</v>
      </c>
      <c r="F45" s="30">
        <v>2</v>
      </c>
      <c r="G45" s="30">
        <v>100</v>
      </c>
      <c r="H45" s="30">
        <v>2</v>
      </c>
      <c r="I45" s="30">
        <v>0.46</v>
      </c>
      <c r="J45" s="30">
        <v>222</v>
      </c>
    </row>
    <row r="46" spans="1:10" ht="12.75">
      <c r="A46" t="s">
        <v>152</v>
      </c>
      <c r="B46" s="65" t="s">
        <v>247</v>
      </c>
      <c r="C46" s="67">
        <v>2</v>
      </c>
      <c r="D46" s="30">
        <v>1</v>
      </c>
      <c r="E46" s="30">
        <v>48</v>
      </c>
      <c r="F46" s="30">
        <v>3</v>
      </c>
      <c r="G46" s="30">
        <v>100</v>
      </c>
      <c r="H46" s="30">
        <v>3</v>
      </c>
      <c r="I46" s="30">
        <v>0.52</v>
      </c>
      <c r="J46" s="30">
        <v>302</v>
      </c>
    </row>
    <row r="47" spans="1:10" ht="12.75">
      <c r="A47" t="s">
        <v>152</v>
      </c>
      <c r="B47" s="65" t="s">
        <v>247</v>
      </c>
      <c r="C47" s="67">
        <v>2</v>
      </c>
      <c r="D47" s="30">
        <v>1</v>
      </c>
      <c r="E47" s="30">
        <v>48</v>
      </c>
      <c r="F47" s="30">
        <v>4</v>
      </c>
      <c r="G47" s="30">
        <v>200</v>
      </c>
      <c r="H47" s="30">
        <v>4</v>
      </c>
      <c r="I47" s="30">
        <v>0.52</v>
      </c>
      <c r="J47" s="30">
        <v>319</v>
      </c>
    </row>
    <row r="48" spans="1:10" ht="12.75">
      <c r="A48" t="s">
        <v>152</v>
      </c>
      <c r="B48" s="65" t="s">
        <v>247</v>
      </c>
      <c r="C48" s="67">
        <v>2</v>
      </c>
      <c r="D48" s="30">
        <v>2</v>
      </c>
      <c r="E48" s="30">
        <v>48</v>
      </c>
      <c r="F48" s="30">
        <v>1</v>
      </c>
      <c r="G48" s="30">
        <v>100</v>
      </c>
      <c r="H48" s="30">
        <v>2</v>
      </c>
      <c r="I48" s="30">
        <v>0.46</v>
      </c>
      <c r="J48" s="30">
        <v>222</v>
      </c>
    </row>
    <row r="49" spans="1:10" ht="12.75">
      <c r="A49" t="s">
        <v>152</v>
      </c>
      <c r="B49" s="65" t="s">
        <v>247</v>
      </c>
      <c r="C49" s="67">
        <v>2</v>
      </c>
      <c r="D49" s="30">
        <v>2</v>
      </c>
      <c r="E49" s="30">
        <v>48</v>
      </c>
      <c r="F49" s="30">
        <v>2</v>
      </c>
      <c r="G49" s="30">
        <v>200</v>
      </c>
      <c r="H49" s="30">
        <v>4</v>
      </c>
      <c r="I49" s="30">
        <v>0.52</v>
      </c>
      <c r="J49" s="30">
        <v>319</v>
      </c>
    </row>
    <row r="50" spans="1:10" ht="12.75">
      <c r="A50" t="s">
        <v>152</v>
      </c>
      <c r="B50" s="65" t="s">
        <v>247</v>
      </c>
      <c r="C50" s="67">
        <v>2</v>
      </c>
      <c r="D50" s="30">
        <v>2</v>
      </c>
      <c r="E50" s="30">
        <v>48</v>
      </c>
      <c r="F50" s="30">
        <v>3</v>
      </c>
      <c r="G50" s="30">
        <v>300</v>
      </c>
      <c r="H50" s="30">
        <v>6</v>
      </c>
      <c r="I50" s="30">
        <v>0.48</v>
      </c>
      <c r="J50" s="30">
        <v>460</v>
      </c>
    </row>
    <row r="51" spans="1:10" ht="12.75">
      <c r="A51" t="s">
        <v>152</v>
      </c>
      <c r="B51" s="65" t="s">
        <v>247</v>
      </c>
      <c r="C51" s="67">
        <v>2</v>
      </c>
      <c r="D51" s="30">
        <v>2</v>
      </c>
      <c r="E51" s="30">
        <v>48</v>
      </c>
      <c r="F51" s="30">
        <v>4</v>
      </c>
      <c r="G51" s="30">
        <v>300</v>
      </c>
      <c r="H51" s="30">
        <v>8</v>
      </c>
      <c r="I51" s="30">
        <v>0.53</v>
      </c>
      <c r="J51" s="30">
        <v>570</v>
      </c>
    </row>
    <row r="52" spans="1:10" ht="12.75">
      <c r="A52" t="s">
        <v>152</v>
      </c>
      <c r="B52" s="65" t="s">
        <v>247</v>
      </c>
      <c r="C52" s="67">
        <v>2</v>
      </c>
      <c r="D52" s="30">
        <v>3</v>
      </c>
      <c r="E52" s="30">
        <v>48</v>
      </c>
      <c r="F52" s="30">
        <v>1</v>
      </c>
      <c r="G52" s="30">
        <v>100</v>
      </c>
      <c r="H52" s="30">
        <v>2</v>
      </c>
      <c r="I52" s="30">
        <v>0.46</v>
      </c>
      <c r="J52" s="30">
        <v>222</v>
      </c>
    </row>
    <row r="53" spans="1:10" ht="12.75">
      <c r="A53" t="s">
        <v>152</v>
      </c>
      <c r="B53" s="65" t="s">
        <v>247</v>
      </c>
      <c r="C53" s="67">
        <v>2</v>
      </c>
      <c r="D53" s="30">
        <v>3</v>
      </c>
      <c r="E53" s="30">
        <v>48</v>
      </c>
      <c r="F53" s="30">
        <v>2</v>
      </c>
      <c r="G53" s="30">
        <v>200</v>
      </c>
      <c r="H53" s="30">
        <v>4</v>
      </c>
      <c r="I53" s="30">
        <v>0.52</v>
      </c>
      <c r="J53" s="30">
        <v>319</v>
      </c>
    </row>
    <row r="54" spans="1:10" ht="12.75">
      <c r="A54" t="s">
        <v>152</v>
      </c>
      <c r="B54" s="65" t="s">
        <v>247</v>
      </c>
      <c r="C54" s="67">
        <v>2</v>
      </c>
      <c r="D54" s="30">
        <v>3</v>
      </c>
      <c r="E54" s="30">
        <v>48</v>
      </c>
      <c r="F54" s="30">
        <v>3</v>
      </c>
      <c r="G54" s="30">
        <v>300</v>
      </c>
      <c r="H54" s="30">
        <v>6</v>
      </c>
      <c r="I54" s="30">
        <v>0.48</v>
      </c>
      <c r="J54" s="30">
        <v>460</v>
      </c>
    </row>
    <row r="55" spans="1:10" ht="12.75">
      <c r="A55" t="s">
        <v>152</v>
      </c>
      <c r="B55" s="65" t="s">
        <v>247</v>
      </c>
      <c r="C55" s="67">
        <v>2</v>
      </c>
      <c r="D55" s="30">
        <v>3</v>
      </c>
      <c r="E55" s="30">
        <v>48</v>
      </c>
      <c r="F55" s="30">
        <v>4</v>
      </c>
      <c r="G55" s="30">
        <v>300</v>
      </c>
      <c r="H55" s="30">
        <v>8</v>
      </c>
      <c r="I55" s="30">
        <v>0.53</v>
      </c>
      <c r="J55" s="30">
        <v>570</v>
      </c>
    </row>
    <row r="56" spans="1:10" ht="12.75">
      <c r="A56" t="s">
        <v>152</v>
      </c>
      <c r="B56" s="65" t="s">
        <v>247</v>
      </c>
      <c r="C56" s="67">
        <v>2</v>
      </c>
      <c r="D56" s="30">
        <v>4</v>
      </c>
      <c r="E56" s="30">
        <v>48</v>
      </c>
      <c r="F56" s="30">
        <v>1</v>
      </c>
      <c r="G56" s="30">
        <v>200</v>
      </c>
      <c r="H56" s="30">
        <v>4</v>
      </c>
      <c r="I56" s="30">
        <v>0.52</v>
      </c>
      <c r="J56" s="30">
        <v>319</v>
      </c>
    </row>
    <row r="57" spans="1:10" ht="12.75">
      <c r="A57" t="s">
        <v>152</v>
      </c>
      <c r="B57" s="65" t="s">
        <v>247</v>
      </c>
      <c r="C57" s="67">
        <v>2</v>
      </c>
      <c r="D57" s="30">
        <v>5</v>
      </c>
      <c r="E57" s="30">
        <v>48</v>
      </c>
      <c r="F57" s="30">
        <v>1</v>
      </c>
      <c r="G57" s="30">
        <v>100</v>
      </c>
      <c r="H57" s="30">
        <v>2</v>
      </c>
      <c r="I57" s="30">
        <v>0.46</v>
      </c>
      <c r="J57" s="30">
        <v>222</v>
      </c>
    </row>
    <row r="58" spans="1:10" ht="12.75">
      <c r="A58" t="s">
        <v>152</v>
      </c>
      <c r="B58" s="65" t="s">
        <v>247</v>
      </c>
      <c r="C58" s="67">
        <v>3</v>
      </c>
      <c r="D58" s="30">
        <v>1</v>
      </c>
      <c r="E58" s="30">
        <v>48</v>
      </c>
      <c r="F58" s="30">
        <v>1</v>
      </c>
      <c r="G58" s="30">
        <v>100</v>
      </c>
      <c r="H58" s="30">
        <v>1</v>
      </c>
      <c r="I58" s="30">
        <v>0.21</v>
      </c>
      <c r="J58" s="30">
        <v>231</v>
      </c>
    </row>
    <row r="59" spans="1:10" ht="12.75">
      <c r="A59" t="s">
        <v>152</v>
      </c>
      <c r="B59" s="65" t="s">
        <v>247</v>
      </c>
      <c r="C59" s="67">
        <v>3</v>
      </c>
      <c r="D59" s="30">
        <v>1</v>
      </c>
      <c r="E59" s="30">
        <v>48</v>
      </c>
      <c r="F59" s="30">
        <v>2</v>
      </c>
      <c r="G59" s="30">
        <v>200</v>
      </c>
      <c r="H59" s="30">
        <v>2</v>
      </c>
      <c r="I59" s="30">
        <v>0.32</v>
      </c>
      <c r="J59" s="30">
        <v>316</v>
      </c>
    </row>
    <row r="60" spans="1:10" ht="12.75">
      <c r="A60" t="s">
        <v>152</v>
      </c>
      <c r="B60" s="65" t="s">
        <v>247</v>
      </c>
      <c r="C60" s="67">
        <v>3</v>
      </c>
      <c r="D60" s="30">
        <v>1</v>
      </c>
      <c r="E60" s="30">
        <v>48</v>
      </c>
      <c r="F60" s="30">
        <v>3</v>
      </c>
      <c r="G60" s="30">
        <v>300</v>
      </c>
      <c r="H60" s="30">
        <v>3</v>
      </c>
      <c r="I60" s="30">
        <v>0.24</v>
      </c>
      <c r="J60" s="30">
        <v>641</v>
      </c>
    </row>
    <row r="61" spans="1:10" ht="12.75">
      <c r="A61" t="s">
        <v>152</v>
      </c>
      <c r="B61" s="65" t="s">
        <v>247</v>
      </c>
      <c r="C61" s="67">
        <v>3</v>
      </c>
      <c r="D61" s="30">
        <v>1</v>
      </c>
      <c r="E61" s="30">
        <v>48</v>
      </c>
      <c r="F61" s="30">
        <v>4</v>
      </c>
      <c r="G61" s="30">
        <v>500</v>
      </c>
      <c r="H61" s="30">
        <v>4</v>
      </c>
      <c r="I61" s="30">
        <v>0.31</v>
      </c>
      <c r="J61" s="30">
        <v>652</v>
      </c>
    </row>
    <row r="62" spans="1:10" ht="12.75">
      <c r="A62" t="s">
        <v>152</v>
      </c>
      <c r="B62" s="65" t="s">
        <v>247</v>
      </c>
      <c r="C62" s="67">
        <v>3</v>
      </c>
      <c r="D62" s="30">
        <v>2</v>
      </c>
      <c r="E62" s="30">
        <v>48</v>
      </c>
      <c r="F62" s="30">
        <v>1</v>
      </c>
      <c r="G62" s="30">
        <v>200</v>
      </c>
      <c r="H62" s="30">
        <v>2</v>
      </c>
      <c r="I62" s="30">
        <v>0.32</v>
      </c>
      <c r="J62" s="30">
        <v>316</v>
      </c>
    </row>
    <row r="63" spans="1:10" ht="12.75">
      <c r="A63" t="s">
        <v>152</v>
      </c>
      <c r="B63" s="65" t="s">
        <v>247</v>
      </c>
      <c r="C63" s="67">
        <v>3</v>
      </c>
      <c r="D63" s="30">
        <v>2</v>
      </c>
      <c r="E63" s="30">
        <v>48</v>
      </c>
      <c r="F63" s="30">
        <v>2</v>
      </c>
      <c r="G63" s="30">
        <v>300</v>
      </c>
      <c r="H63" s="30">
        <v>4</v>
      </c>
      <c r="I63" s="30">
        <v>0.21</v>
      </c>
      <c r="J63" s="30">
        <v>652</v>
      </c>
    </row>
    <row r="64" spans="1:10" ht="12.75">
      <c r="A64" t="s">
        <v>152</v>
      </c>
      <c r="B64" s="65" t="s">
        <v>247</v>
      </c>
      <c r="C64" s="67">
        <v>3</v>
      </c>
      <c r="D64" s="30">
        <v>2</v>
      </c>
      <c r="E64" s="30">
        <v>48</v>
      </c>
      <c r="F64" s="30">
        <v>3</v>
      </c>
      <c r="G64" s="30">
        <v>500</v>
      </c>
      <c r="H64" s="30">
        <v>6</v>
      </c>
      <c r="I64" s="30">
        <v>0.23</v>
      </c>
      <c r="J64" s="30">
        <v>910</v>
      </c>
    </row>
    <row r="65" spans="1:10" ht="12.75">
      <c r="A65" t="s">
        <v>152</v>
      </c>
      <c r="B65" s="65" t="s">
        <v>247</v>
      </c>
      <c r="C65" s="67">
        <v>3</v>
      </c>
      <c r="D65" s="30">
        <v>2</v>
      </c>
      <c r="E65" s="30">
        <v>48</v>
      </c>
      <c r="F65" s="30">
        <v>4</v>
      </c>
      <c r="G65" s="30" t="s">
        <v>202</v>
      </c>
      <c r="H65" s="30">
        <v>8</v>
      </c>
      <c r="I65" s="30">
        <v>0.31</v>
      </c>
      <c r="J65" s="30">
        <v>1304</v>
      </c>
    </row>
    <row r="66" spans="1:10" ht="12.75">
      <c r="A66" t="s">
        <v>152</v>
      </c>
      <c r="B66" s="65" t="s">
        <v>247</v>
      </c>
      <c r="C66" s="67">
        <v>3</v>
      </c>
      <c r="D66" s="30">
        <v>3</v>
      </c>
      <c r="E66" s="30">
        <v>48</v>
      </c>
      <c r="F66" s="30">
        <v>1</v>
      </c>
      <c r="G66" s="30">
        <v>200</v>
      </c>
      <c r="H66" s="30">
        <v>2</v>
      </c>
      <c r="I66" s="30">
        <v>0.32</v>
      </c>
      <c r="J66" s="30">
        <v>316</v>
      </c>
    </row>
    <row r="67" spans="1:10" ht="12.75">
      <c r="A67" t="s">
        <v>152</v>
      </c>
      <c r="B67" s="65" t="s">
        <v>247</v>
      </c>
      <c r="C67" s="67">
        <v>3</v>
      </c>
      <c r="D67" s="30">
        <v>3</v>
      </c>
      <c r="E67" s="30">
        <v>48</v>
      </c>
      <c r="F67" s="30">
        <v>2</v>
      </c>
      <c r="G67" s="30">
        <v>300</v>
      </c>
      <c r="H67" s="30">
        <v>4</v>
      </c>
      <c r="I67" s="30">
        <v>0.21</v>
      </c>
      <c r="J67" s="30">
        <v>652</v>
      </c>
    </row>
    <row r="68" spans="1:10" ht="12.75">
      <c r="A68" t="s">
        <v>152</v>
      </c>
      <c r="B68" s="65" t="s">
        <v>247</v>
      </c>
      <c r="C68" s="67">
        <v>3</v>
      </c>
      <c r="D68" s="30">
        <v>3</v>
      </c>
      <c r="E68" s="30">
        <v>48</v>
      </c>
      <c r="F68" s="30">
        <v>3</v>
      </c>
      <c r="G68" s="30">
        <v>500</v>
      </c>
      <c r="H68" s="30">
        <v>6</v>
      </c>
      <c r="I68" s="30">
        <v>0.23</v>
      </c>
      <c r="J68" s="30">
        <v>910</v>
      </c>
    </row>
    <row r="69" spans="1:10" ht="12.75">
      <c r="A69" t="s">
        <v>152</v>
      </c>
      <c r="B69" s="65" t="s">
        <v>247</v>
      </c>
      <c r="C69" s="67">
        <v>3</v>
      </c>
      <c r="D69" s="30">
        <v>3</v>
      </c>
      <c r="E69" s="30">
        <v>48</v>
      </c>
      <c r="F69" s="30">
        <v>4</v>
      </c>
      <c r="G69" s="30" t="s">
        <v>202</v>
      </c>
      <c r="H69" s="30">
        <v>8</v>
      </c>
      <c r="I69" s="30">
        <v>0.31</v>
      </c>
      <c r="J69" s="30">
        <v>1304</v>
      </c>
    </row>
    <row r="70" spans="1:10" ht="12.75">
      <c r="A70" t="s">
        <v>152</v>
      </c>
      <c r="B70" s="65" t="s">
        <v>247</v>
      </c>
      <c r="C70" s="67">
        <v>3</v>
      </c>
      <c r="D70" s="30">
        <v>4</v>
      </c>
      <c r="E70" s="30">
        <v>48</v>
      </c>
      <c r="F70" s="30">
        <v>1</v>
      </c>
      <c r="G70" s="30">
        <v>500</v>
      </c>
      <c r="H70" s="30">
        <v>4</v>
      </c>
      <c r="I70" s="30">
        <v>0.31</v>
      </c>
      <c r="J70" s="30">
        <v>652</v>
      </c>
    </row>
    <row r="71" spans="1:10" ht="12.75">
      <c r="A71" t="s">
        <v>152</v>
      </c>
      <c r="B71" s="65" t="s">
        <v>247</v>
      </c>
      <c r="C71" s="67">
        <v>3</v>
      </c>
      <c r="D71" s="30">
        <v>5</v>
      </c>
      <c r="E71" s="30">
        <v>48</v>
      </c>
      <c r="F71" s="30">
        <v>1</v>
      </c>
      <c r="G71" s="30">
        <v>300</v>
      </c>
      <c r="H71" s="30">
        <v>2</v>
      </c>
      <c r="I71" s="30">
        <v>0.32</v>
      </c>
      <c r="J71" s="30">
        <v>316</v>
      </c>
    </row>
    <row r="72" spans="1:10" ht="12.75">
      <c r="A72" s="65" t="s">
        <v>153</v>
      </c>
      <c r="B72" s="65" t="s">
        <v>153</v>
      </c>
      <c r="C72" s="67">
        <v>2</v>
      </c>
      <c r="D72" s="30">
        <v>1</v>
      </c>
      <c r="E72" s="30">
        <v>18</v>
      </c>
      <c r="F72" s="30">
        <v>1</v>
      </c>
      <c r="G72" s="30">
        <v>100</v>
      </c>
      <c r="H72" s="30">
        <v>1</v>
      </c>
      <c r="I72" s="30">
        <v>0.74</v>
      </c>
      <c r="J72" s="30">
        <v>57</v>
      </c>
    </row>
    <row r="73" spans="1:10" ht="12.75">
      <c r="A73" s="65" t="s">
        <v>153</v>
      </c>
      <c r="B73" s="65" t="s">
        <v>153</v>
      </c>
      <c r="C73" s="67">
        <v>2</v>
      </c>
      <c r="D73" s="30">
        <v>1</v>
      </c>
      <c r="E73" s="30">
        <v>18</v>
      </c>
      <c r="F73" s="30">
        <v>2</v>
      </c>
      <c r="G73" s="30">
        <v>200</v>
      </c>
      <c r="H73" s="30">
        <v>2</v>
      </c>
      <c r="I73" s="30">
        <v>0.58</v>
      </c>
      <c r="J73" s="30">
        <v>119</v>
      </c>
    </row>
    <row r="74" spans="1:10" ht="12.75">
      <c r="A74" s="65" t="s">
        <v>153</v>
      </c>
      <c r="B74" s="65" t="s">
        <v>153</v>
      </c>
      <c r="C74" s="67">
        <v>2</v>
      </c>
      <c r="D74" s="30">
        <v>1</v>
      </c>
      <c r="E74" s="30">
        <v>18</v>
      </c>
      <c r="F74" s="30">
        <v>3</v>
      </c>
      <c r="G74" s="30">
        <v>200</v>
      </c>
      <c r="H74" s="30">
        <v>3</v>
      </c>
      <c r="I74" s="30">
        <v>0.61</v>
      </c>
      <c r="J74" s="30">
        <v>147</v>
      </c>
    </row>
    <row r="75" spans="1:10" ht="12.75">
      <c r="A75" s="65" t="s">
        <v>153</v>
      </c>
      <c r="B75" s="65" t="s">
        <v>153</v>
      </c>
      <c r="C75" s="67">
        <v>2</v>
      </c>
      <c r="D75" s="30">
        <v>1</v>
      </c>
      <c r="E75" s="30">
        <v>18</v>
      </c>
      <c r="F75" s="30">
        <v>4</v>
      </c>
      <c r="G75" s="30">
        <v>300</v>
      </c>
      <c r="H75" s="30">
        <v>4</v>
      </c>
      <c r="I75" s="30">
        <v>0.62</v>
      </c>
      <c r="J75" s="30">
        <v>178</v>
      </c>
    </row>
    <row r="76" spans="1:10" ht="12.75">
      <c r="A76" s="65" t="s">
        <v>153</v>
      </c>
      <c r="B76" s="65" t="s">
        <v>153</v>
      </c>
      <c r="C76" s="67">
        <v>2</v>
      </c>
      <c r="D76" s="30">
        <v>2</v>
      </c>
      <c r="E76" s="30">
        <v>18</v>
      </c>
      <c r="F76" s="30">
        <v>1</v>
      </c>
      <c r="G76" s="30">
        <v>200</v>
      </c>
      <c r="H76" s="30">
        <v>2</v>
      </c>
      <c r="I76" s="30">
        <v>0.58</v>
      </c>
      <c r="J76" s="30">
        <v>119</v>
      </c>
    </row>
    <row r="77" spans="1:10" ht="12.75">
      <c r="A77" s="65" t="s">
        <v>153</v>
      </c>
      <c r="B77" s="65" t="s">
        <v>153</v>
      </c>
      <c r="C77" s="67">
        <v>2</v>
      </c>
      <c r="D77" s="30">
        <v>2</v>
      </c>
      <c r="E77" s="30">
        <v>18</v>
      </c>
      <c r="F77" s="30">
        <v>2</v>
      </c>
      <c r="G77" s="30">
        <v>300</v>
      </c>
      <c r="H77" s="30">
        <v>4</v>
      </c>
      <c r="I77" s="30">
        <v>0.62</v>
      </c>
      <c r="J77" s="30">
        <v>178</v>
      </c>
    </row>
    <row r="78" spans="1:10" ht="12.75">
      <c r="A78" s="65" t="s">
        <v>153</v>
      </c>
      <c r="B78" s="65" t="s">
        <v>153</v>
      </c>
      <c r="C78" s="67">
        <v>2</v>
      </c>
      <c r="D78" s="30">
        <v>2</v>
      </c>
      <c r="E78" s="30">
        <v>18</v>
      </c>
      <c r="F78" s="30">
        <v>3</v>
      </c>
      <c r="G78" s="30">
        <v>300</v>
      </c>
      <c r="H78" s="30">
        <v>6</v>
      </c>
      <c r="I78" s="30">
        <v>0.64</v>
      </c>
      <c r="J78" s="30">
        <v>229</v>
      </c>
    </row>
    <row r="79" spans="1:10" ht="12.75">
      <c r="A79" s="65" t="s">
        <v>153</v>
      </c>
      <c r="B79" s="65" t="s">
        <v>153</v>
      </c>
      <c r="C79" s="67">
        <v>2</v>
      </c>
      <c r="D79" s="30">
        <v>2</v>
      </c>
      <c r="E79" s="30">
        <v>18</v>
      </c>
      <c r="F79" s="30">
        <v>4</v>
      </c>
      <c r="G79" s="30" t="s">
        <v>252</v>
      </c>
      <c r="H79" s="30">
        <v>8</v>
      </c>
      <c r="I79" s="30">
        <v>0.55</v>
      </c>
      <c r="J79" s="30">
        <v>380</v>
      </c>
    </row>
    <row r="80" spans="1:10" ht="12.75">
      <c r="A80" s="65" t="s">
        <v>153</v>
      </c>
      <c r="B80" s="65" t="s">
        <v>153</v>
      </c>
      <c r="C80" s="67">
        <v>2</v>
      </c>
      <c r="D80" s="30">
        <v>3</v>
      </c>
      <c r="E80" s="30">
        <v>18</v>
      </c>
      <c r="F80" s="30">
        <v>1</v>
      </c>
      <c r="G80" s="30">
        <v>200</v>
      </c>
      <c r="H80" s="30">
        <v>2</v>
      </c>
      <c r="I80" s="30">
        <v>0.58</v>
      </c>
      <c r="J80" s="30">
        <v>119</v>
      </c>
    </row>
    <row r="81" spans="1:10" ht="12.75">
      <c r="A81" s="65" t="s">
        <v>153</v>
      </c>
      <c r="B81" s="65" t="s">
        <v>153</v>
      </c>
      <c r="C81" s="67">
        <v>2</v>
      </c>
      <c r="D81" s="30">
        <v>3</v>
      </c>
      <c r="E81" s="30">
        <v>18</v>
      </c>
      <c r="F81" s="30">
        <v>2</v>
      </c>
      <c r="G81" s="30">
        <v>300</v>
      </c>
      <c r="H81" s="30">
        <v>4</v>
      </c>
      <c r="I81" s="30">
        <v>0.62</v>
      </c>
      <c r="J81" s="30">
        <v>178</v>
      </c>
    </row>
    <row r="82" spans="1:10" ht="12.75">
      <c r="A82" s="65" t="s">
        <v>153</v>
      </c>
      <c r="B82" s="65" t="s">
        <v>153</v>
      </c>
      <c r="C82" s="67">
        <v>2</v>
      </c>
      <c r="D82" s="30">
        <v>3</v>
      </c>
      <c r="E82" s="30">
        <v>18</v>
      </c>
      <c r="F82" s="30">
        <v>3</v>
      </c>
      <c r="G82" s="30">
        <v>300</v>
      </c>
      <c r="H82" s="30">
        <v>6</v>
      </c>
      <c r="I82" s="30">
        <v>0.64</v>
      </c>
      <c r="J82" s="30">
        <v>229</v>
      </c>
    </row>
    <row r="83" spans="1:10" ht="12.75">
      <c r="A83" s="65" t="s">
        <v>153</v>
      </c>
      <c r="B83" s="65" t="s">
        <v>153</v>
      </c>
      <c r="C83" s="67">
        <v>2</v>
      </c>
      <c r="D83" s="30">
        <v>3</v>
      </c>
      <c r="E83" s="30">
        <v>18</v>
      </c>
      <c r="F83" s="30">
        <v>4</v>
      </c>
      <c r="G83" s="30" t="s">
        <v>252</v>
      </c>
      <c r="H83" s="30">
        <v>8</v>
      </c>
      <c r="I83" s="30">
        <v>0.55</v>
      </c>
      <c r="J83" s="30">
        <v>380</v>
      </c>
    </row>
    <row r="84" spans="1:10" ht="12.75">
      <c r="A84" s="65" t="s">
        <v>153</v>
      </c>
      <c r="B84" s="65" t="s">
        <v>153</v>
      </c>
      <c r="C84" s="67">
        <v>2</v>
      </c>
      <c r="D84" s="30">
        <v>4</v>
      </c>
      <c r="E84" s="30">
        <v>18</v>
      </c>
      <c r="F84" s="30">
        <v>1</v>
      </c>
      <c r="G84" s="30">
        <v>300</v>
      </c>
      <c r="H84" s="30">
        <v>4</v>
      </c>
      <c r="I84" s="30">
        <v>0.62</v>
      </c>
      <c r="J84" s="30">
        <v>178</v>
      </c>
    </row>
    <row r="85" spans="1:10" ht="12.75">
      <c r="A85" s="65" t="s">
        <v>153</v>
      </c>
      <c r="B85" s="65" t="s">
        <v>153</v>
      </c>
      <c r="C85" s="67">
        <v>2</v>
      </c>
      <c r="D85" s="30">
        <v>5</v>
      </c>
      <c r="E85" s="30">
        <v>18</v>
      </c>
      <c r="F85" s="30">
        <v>1</v>
      </c>
      <c r="G85" s="30">
        <v>200</v>
      </c>
      <c r="H85" s="30">
        <v>2</v>
      </c>
      <c r="I85" s="30">
        <v>0.58</v>
      </c>
      <c r="J85" s="30">
        <v>119</v>
      </c>
    </row>
    <row r="86" spans="1:10" ht="12.75">
      <c r="A86" s="65" t="s">
        <v>153</v>
      </c>
      <c r="B86" s="65" t="s">
        <v>153</v>
      </c>
      <c r="C86" s="67">
        <v>3</v>
      </c>
      <c r="D86" s="30">
        <v>1</v>
      </c>
      <c r="E86" s="30">
        <v>18</v>
      </c>
      <c r="F86" s="30">
        <v>1</v>
      </c>
      <c r="G86" s="30">
        <v>100</v>
      </c>
      <c r="H86" s="30">
        <v>1</v>
      </c>
      <c r="I86" s="30">
        <v>0.6</v>
      </c>
      <c r="J86" s="30">
        <v>79</v>
      </c>
    </row>
    <row r="87" spans="1:10" ht="12.75">
      <c r="A87" s="65" t="s">
        <v>153</v>
      </c>
      <c r="B87" s="65" t="s">
        <v>153</v>
      </c>
      <c r="C87" s="67">
        <v>3</v>
      </c>
      <c r="D87" s="30">
        <v>1</v>
      </c>
      <c r="E87" s="30">
        <v>18</v>
      </c>
      <c r="F87" s="30">
        <v>2</v>
      </c>
      <c r="G87" s="30">
        <v>200</v>
      </c>
      <c r="H87" s="30">
        <v>2</v>
      </c>
      <c r="I87" s="30">
        <v>0.5</v>
      </c>
      <c r="J87" s="30">
        <v>157</v>
      </c>
    </row>
    <row r="88" spans="1:10" ht="12.75">
      <c r="A88" s="65" t="s">
        <v>153</v>
      </c>
      <c r="B88" s="65" t="s">
        <v>153</v>
      </c>
      <c r="C88" s="67">
        <v>3</v>
      </c>
      <c r="D88" s="30">
        <v>1</v>
      </c>
      <c r="E88" s="30">
        <v>18</v>
      </c>
      <c r="F88" s="30">
        <v>3</v>
      </c>
      <c r="G88" s="30">
        <v>300</v>
      </c>
      <c r="H88" s="30">
        <v>3</v>
      </c>
      <c r="I88" s="30">
        <v>0.49</v>
      </c>
      <c r="J88" s="30">
        <v>195</v>
      </c>
    </row>
    <row r="89" spans="1:10" ht="12.75">
      <c r="A89" s="65" t="s">
        <v>153</v>
      </c>
      <c r="B89" s="65" t="s">
        <v>153</v>
      </c>
      <c r="C89" s="67">
        <v>3</v>
      </c>
      <c r="D89" s="30">
        <v>1</v>
      </c>
      <c r="E89" s="30">
        <v>18</v>
      </c>
      <c r="F89" s="30">
        <v>4</v>
      </c>
      <c r="G89" s="30">
        <v>300</v>
      </c>
      <c r="H89" s="30">
        <v>4</v>
      </c>
      <c r="I89" s="30">
        <v>0.51</v>
      </c>
      <c r="J89" s="30">
        <v>231</v>
      </c>
    </row>
    <row r="90" spans="1:10" ht="12.75">
      <c r="A90" s="65" t="s">
        <v>153</v>
      </c>
      <c r="B90" s="65" t="s">
        <v>153</v>
      </c>
      <c r="C90" s="67">
        <v>3</v>
      </c>
      <c r="D90" s="30">
        <v>2</v>
      </c>
      <c r="E90" s="30">
        <v>18</v>
      </c>
      <c r="F90" s="30">
        <v>1</v>
      </c>
      <c r="G90" s="30">
        <v>200</v>
      </c>
      <c r="H90" s="30">
        <v>2</v>
      </c>
      <c r="I90" s="30">
        <v>0.5</v>
      </c>
      <c r="J90" s="30">
        <v>157</v>
      </c>
    </row>
    <row r="91" spans="1:10" ht="12.75">
      <c r="A91" s="65" t="s">
        <v>153</v>
      </c>
      <c r="B91" s="65" t="s">
        <v>153</v>
      </c>
      <c r="C91" s="67">
        <v>3</v>
      </c>
      <c r="D91" s="30">
        <v>2</v>
      </c>
      <c r="E91" s="30">
        <v>18</v>
      </c>
      <c r="F91" s="30">
        <v>2</v>
      </c>
      <c r="G91" s="30">
        <v>300</v>
      </c>
      <c r="H91" s="30">
        <v>4</v>
      </c>
      <c r="I91" s="30">
        <v>0.51</v>
      </c>
      <c r="J91" s="30">
        <v>231</v>
      </c>
    </row>
    <row r="92" spans="1:10" ht="12.75">
      <c r="A92" s="65" t="s">
        <v>153</v>
      </c>
      <c r="B92" s="65" t="s">
        <v>153</v>
      </c>
      <c r="C92" s="67">
        <v>3</v>
      </c>
      <c r="D92" s="30">
        <v>2</v>
      </c>
      <c r="E92" s="30">
        <v>18</v>
      </c>
      <c r="F92" s="30">
        <v>3</v>
      </c>
      <c r="G92" s="30">
        <v>500</v>
      </c>
      <c r="H92" s="30">
        <v>6</v>
      </c>
      <c r="I92" s="30">
        <v>0.46</v>
      </c>
      <c r="J92" s="30">
        <v>350</v>
      </c>
    </row>
    <row r="93" spans="1:10" ht="12.75">
      <c r="A93" s="65" t="s">
        <v>153</v>
      </c>
      <c r="B93" s="65" t="s">
        <v>153</v>
      </c>
      <c r="C93" s="67">
        <v>3</v>
      </c>
      <c r="D93" s="30">
        <v>2</v>
      </c>
      <c r="E93" s="30">
        <v>18</v>
      </c>
      <c r="F93" s="30">
        <v>4</v>
      </c>
      <c r="G93" s="30" t="s">
        <v>202</v>
      </c>
      <c r="H93" s="30">
        <v>8</v>
      </c>
      <c r="I93" s="30">
        <v>0.44</v>
      </c>
      <c r="J93" s="30">
        <v>480</v>
      </c>
    </row>
    <row r="94" spans="1:10" ht="12.75">
      <c r="A94" s="65" t="s">
        <v>153</v>
      </c>
      <c r="B94" s="65" t="s">
        <v>153</v>
      </c>
      <c r="C94" s="67">
        <v>3</v>
      </c>
      <c r="D94" s="30">
        <v>3</v>
      </c>
      <c r="E94" s="30">
        <v>18</v>
      </c>
      <c r="F94" s="30">
        <v>1</v>
      </c>
      <c r="G94" s="30">
        <v>200</v>
      </c>
      <c r="H94" s="30">
        <v>2</v>
      </c>
      <c r="I94" s="30">
        <v>0.5</v>
      </c>
      <c r="J94" s="30">
        <v>157</v>
      </c>
    </row>
    <row r="95" spans="1:10" ht="12.75">
      <c r="A95" s="65" t="s">
        <v>153</v>
      </c>
      <c r="B95" s="65" t="s">
        <v>153</v>
      </c>
      <c r="C95" s="67">
        <v>3</v>
      </c>
      <c r="D95" s="30">
        <v>3</v>
      </c>
      <c r="E95" s="30">
        <v>18</v>
      </c>
      <c r="F95" s="30">
        <v>2</v>
      </c>
      <c r="G95" s="30">
        <v>300</v>
      </c>
      <c r="H95" s="30">
        <v>4</v>
      </c>
      <c r="I95" s="30">
        <v>0.51</v>
      </c>
      <c r="J95" s="30">
        <v>231</v>
      </c>
    </row>
    <row r="96" spans="1:10" ht="12.75">
      <c r="A96" s="65" t="s">
        <v>153</v>
      </c>
      <c r="B96" s="65" t="s">
        <v>153</v>
      </c>
      <c r="C96" s="67">
        <v>3</v>
      </c>
      <c r="D96" s="30">
        <v>3</v>
      </c>
      <c r="E96" s="30">
        <v>18</v>
      </c>
      <c r="F96" s="30">
        <v>3</v>
      </c>
      <c r="G96" s="30">
        <v>500</v>
      </c>
      <c r="H96" s="30">
        <v>6</v>
      </c>
      <c r="I96" s="30">
        <v>0.46</v>
      </c>
      <c r="J96" s="30">
        <v>350</v>
      </c>
    </row>
    <row r="97" spans="1:10" ht="12.75">
      <c r="A97" s="65" t="s">
        <v>153</v>
      </c>
      <c r="B97" s="65" t="s">
        <v>153</v>
      </c>
      <c r="C97" s="67">
        <v>3</v>
      </c>
      <c r="D97" s="30">
        <v>3</v>
      </c>
      <c r="E97" s="30">
        <v>18</v>
      </c>
      <c r="F97" s="30">
        <v>4</v>
      </c>
      <c r="G97" s="30" t="s">
        <v>202</v>
      </c>
      <c r="H97" s="30">
        <v>8</v>
      </c>
      <c r="I97" s="30">
        <v>0.44</v>
      </c>
      <c r="J97" s="30">
        <v>480</v>
      </c>
    </row>
    <row r="98" spans="1:10" ht="12.75">
      <c r="A98" s="65" t="s">
        <v>153</v>
      </c>
      <c r="B98" s="65" t="s">
        <v>153</v>
      </c>
      <c r="C98" s="67">
        <v>3</v>
      </c>
      <c r="D98" s="30">
        <v>4</v>
      </c>
      <c r="E98" s="30">
        <v>18</v>
      </c>
      <c r="F98" s="30">
        <v>1</v>
      </c>
      <c r="G98" s="30">
        <v>300</v>
      </c>
      <c r="H98" s="30">
        <v>4</v>
      </c>
      <c r="I98" s="30">
        <v>0.51</v>
      </c>
      <c r="J98" s="30">
        <v>231</v>
      </c>
    </row>
    <row r="99" spans="1:10" ht="12.75">
      <c r="A99" s="65" t="s">
        <v>153</v>
      </c>
      <c r="B99" s="65" t="s">
        <v>153</v>
      </c>
      <c r="C99" s="67">
        <v>3</v>
      </c>
      <c r="D99" s="30">
        <v>5</v>
      </c>
      <c r="E99" s="30">
        <v>18</v>
      </c>
      <c r="F99" s="30">
        <v>1</v>
      </c>
      <c r="G99" s="30">
        <v>200</v>
      </c>
      <c r="H99" s="30">
        <v>2</v>
      </c>
      <c r="I99" s="30">
        <v>0.5</v>
      </c>
      <c r="J99" s="30">
        <v>157</v>
      </c>
    </row>
    <row r="100" spans="1:10" ht="12.75">
      <c r="A100" s="65" t="s">
        <v>153</v>
      </c>
      <c r="B100" s="65" t="s">
        <v>153</v>
      </c>
      <c r="C100" s="67">
        <v>5</v>
      </c>
      <c r="D100" s="30">
        <v>1</v>
      </c>
      <c r="E100" s="30">
        <v>18</v>
      </c>
      <c r="F100" s="30">
        <v>1</v>
      </c>
      <c r="G100" s="30">
        <v>100</v>
      </c>
      <c r="H100" s="30">
        <v>1</v>
      </c>
      <c r="I100" s="30">
        <v>0.8</v>
      </c>
      <c r="J100" s="30">
        <v>48</v>
      </c>
    </row>
    <row r="101" spans="1:10" ht="12.75">
      <c r="A101" s="65" t="s">
        <v>153</v>
      </c>
      <c r="B101" s="65" t="s">
        <v>153</v>
      </c>
      <c r="C101" s="67">
        <v>5</v>
      </c>
      <c r="D101" s="30">
        <v>1</v>
      </c>
      <c r="E101" s="30">
        <v>18</v>
      </c>
      <c r="F101" s="30">
        <v>2</v>
      </c>
      <c r="G101" s="30">
        <v>200</v>
      </c>
      <c r="H101" s="30">
        <v>2</v>
      </c>
      <c r="I101" s="30">
        <v>0.69</v>
      </c>
      <c r="J101" s="30">
        <v>99</v>
      </c>
    </row>
    <row r="102" spans="1:10" ht="12.75">
      <c r="A102" s="65" t="s">
        <v>153</v>
      </c>
      <c r="B102" s="65" t="s">
        <v>153</v>
      </c>
      <c r="C102" s="67">
        <v>5</v>
      </c>
      <c r="D102" s="30">
        <v>1</v>
      </c>
      <c r="E102" s="30">
        <v>18</v>
      </c>
      <c r="F102" s="30">
        <v>3</v>
      </c>
      <c r="G102" s="30">
        <v>200</v>
      </c>
      <c r="H102" s="30">
        <v>3</v>
      </c>
      <c r="I102" s="30">
        <v>0.72</v>
      </c>
      <c r="J102" s="30">
        <v>122</v>
      </c>
    </row>
    <row r="103" spans="1:10" ht="12.75">
      <c r="A103" s="65" t="s">
        <v>153</v>
      </c>
      <c r="B103" s="65" t="s">
        <v>153</v>
      </c>
      <c r="C103" s="67">
        <v>5</v>
      </c>
      <c r="D103" s="30">
        <v>1</v>
      </c>
      <c r="E103" s="30">
        <v>18</v>
      </c>
      <c r="F103" s="30">
        <v>4</v>
      </c>
      <c r="G103" s="30">
        <v>300</v>
      </c>
      <c r="H103" s="30">
        <v>4</v>
      </c>
      <c r="I103" s="30">
        <v>0.73</v>
      </c>
      <c r="J103" s="30">
        <v>148</v>
      </c>
    </row>
    <row r="104" spans="1:10" ht="12.75">
      <c r="A104" s="65" t="s">
        <v>153</v>
      </c>
      <c r="B104" s="65" t="s">
        <v>153</v>
      </c>
      <c r="C104" s="67">
        <v>5</v>
      </c>
      <c r="D104" s="30">
        <v>2</v>
      </c>
      <c r="E104" s="30">
        <v>18</v>
      </c>
      <c r="F104" s="30">
        <v>1</v>
      </c>
      <c r="G104" s="30">
        <v>200</v>
      </c>
      <c r="H104" s="30">
        <v>2</v>
      </c>
      <c r="I104" s="30">
        <v>0.69</v>
      </c>
      <c r="J104" s="30">
        <v>99</v>
      </c>
    </row>
    <row r="105" spans="1:10" ht="12.75">
      <c r="A105" s="65" t="s">
        <v>153</v>
      </c>
      <c r="B105" s="65" t="s">
        <v>153</v>
      </c>
      <c r="C105" s="67">
        <v>5</v>
      </c>
      <c r="D105" s="30">
        <v>2</v>
      </c>
      <c r="E105" s="30">
        <v>18</v>
      </c>
      <c r="F105" s="30">
        <v>2</v>
      </c>
      <c r="G105" s="30">
        <v>300</v>
      </c>
      <c r="H105" s="30">
        <v>4</v>
      </c>
      <c r="I105" s="30">
        <v>0.73</v>
      </c>
      <c r="J105" s="30">
        <v>148</v>
      </c>
    </row>
    <row r="106" spans="1:10" ht="12.75">
      <c r="A106" s="65" t="s">
        <v>153</v>
      </c>
      <c r="B106" s="65" t="s">
        <v>153</v>
      </c>
      <c r="C106" s="67">
        <v>5</v>
      </c>
      <c r="D106" s="30">
        <v>2</v>
      </c>
      <c r="E106" s="30">
        <v>18</v>
      </c>
      <c r="F106" s="30">
        <v>3</v>
      </c>
      <c r="G106" s="30">
        <v>300</v>
      </c>
      <c r="H106" s="30">
        <v>6</v>
      </c>
      <c r="I106" s="30">
        <v>0.75</v>
      </c>
      <c r="J106" s="30">
        <v>190</v>
      </c>
    </row>
    <row r="107" spans="1:10" ht="12.75">
      <c r="A107" s="65" t="s">
        <v>153</v>
      </c>
      <c r="B107" s="65" t="s">
        <v>153</v>
      </c>
      <c r="C107" s="67">
        <v>5</v>
      </c>
      <c r="D107" s="30">
        <v>2</v>
      </c>
      <c r="E107" s="30">
        <v>18</v>
      </c>
      <c r="F107" s="30">
        <v>4</v>
      </c>
      <c r="G107" s="30" t="s">
        <v>202</v>
      </c>
      <c r="H107" s="30">
        <v>8</v>
      </c>
      <c r="I107" s="30">
        <v>0.66</v>
      </c>
      <c r="J107" s="30">
        <v>317</v>
      </c>
    </row>
    <row r="108" spans="1:10" ht="12.75">
      <c r="A108" s="65" t="s">
        <v>153</v>
      </c>
      <c r="B108" s="65" t="s">
        <v>153</v>
      </c>
      <c r="C108" s="67">
        <v>5</v>
      </c>
      <c r="D108" s="30">
        <v>3</v>
      </c>
      <c r="E108" s="30">
        <v>18</v>
      </c>
      <c r="F108" s="30">
        <v>1</v>
      </c>
      <c r="G108" s="30">
        <v>200</v>
      </c>
      <c r="H108" s="30">
        <v>2</v>
      </c>
      <c r="I108" s="30">
        <v>0.69</v>
      </c>
      <c r="J108" s="30">
        <v>99</v>
      </c>
    </row>
    <row r="109" spans="1:10" ht="12.75">
      <c r="A109" s="65" t="s">
        <v>153</v>
      </c>
      <c r="B109" s="65" t="s">
        <v>153</v>
      </c>
      <c r="C109" s="67">
        <v>5</v>
      </c>
      <c r="D109" s="30">
        <v>3</v>
      </c>
      <c r="E109" s="30">
        <v>18</v>
      </c>
      <c r="F109" s="30">
        <v>2</v>
      </c>
      <c r="G109" s="30">
        <v>300</v>
      </c>
      <c r="H109" s="30">
        <v>4</v>
      </c>
      <c r="I109" s="30">
        <v>0.73</v>
      </c>
      <c r="J109" s="30">
        <v>148</v>
      </c>
    </row>
    <row r="110" spans="1:10" ht="12.75">
      <c r="A110" s="65" t="s">
        <v>153</v>
      </c>
      <c r="B110" s="65" t="s">
        <v>153</v>
      </c>
      <c r="C110" s="67">
        <v>5</v>
      </c>
      <c r="D110" s="30">
        <v>3</v>
      </c>
      <c r="E110" s="30">
        <v>18</v>
      </c>
      <c r="F110" s="30">
        <v>3</v>
      </c>
      <c r="G110" s="30">
        <v>300</v>
      </c>
      <c r="H110" s="30">
        <v>6</v>
      </c>
      <c r="I110" s="30">
        <v>0.75</v>
      </c>
      <c r="J110" s="30">
        <v>190</v>
      </c>
    </row>
    <row r="111" spans="1:10" ht="12.75">
      <c r="A111" s="65" t="s">
        <v>153</v>
      </c>
      <c r="B111" s="65" t="s">
        <v>153</v>
      </c>
      <c r="C111" s="67">
        <v>5</v>
      </c>
      <c r="D111" s="30">
        <v>3</v>
      </c>
      <c r="E111" s="30">
        <v>18</v>
      </c>
      <c r="F111" s="30">
        <v>4</v>
      </c>
      <c r="G111" s="30" t="s">
        <v>202</v>
      </c>
      <c r="H111" s="30">
        <v>8</v>
      </c>
      <c r="I111" s="30">
        <v>0.66</v>
      </c>
      <c r="J111" s="30">
        <v>317</v>
      </c>
    </row>
    <row r="112" spans="1:10" ht="12.75">
      <c r="A112" s="65" t="s">
        <v>153</v>
      </c>
      <c r="B112" s="65" t="s">
        <v>153</v>
      </c>
      <c r="C112" s="67">
        <v>5</v>
      </c>
      <c r="D112" s="30">
        <v>4</v>
      </c>
      <c r="E112" s="30">
        <v>18</v>
      </c>
      <c r="F112" s="30">
        <v>1</v>
      </c>
      <c r="G112" s="30">
        <v>300</v>
      </c>
      <c r="H112" s="30">
        <v>4</v>
      </c>
      <c r="I112" s="30">
        <v>0.73</v>
      </c>
      <c r="J112" s="30">
        <v>148</v>
      </c>
    </row>
    <row r="113" spans="1:10" ht="12.75">
      <c r="A113" s="65" t="s">
        <v>153</v>
      </c>
      <c r="B113" s="65" t="s">
        <v>153</v>
      </c>
      <c r="C113" s="67">
        <v>5</v>
      </c>
      <c r="D113" s="30">
        <v>5</v>
      </c>
      <c r="E113" s="30">
        <v>18</v>
      </c>
      <c r="F113" s="30">
        <v>1</v>
      </c>
      <c r="G113" s="30">
        <v>200</v>
      </c>
      <c r="H113" s="30">
        <v>2</v>
      </c>
      <c r="I113" s="30">
        <v>0.69</v>
      </c>
      <c r="J113" s="30">
        <v>99</v>
      </c>
    </row>
    <row r="114" spans="1:10" ht="12.75">
      <c r="A114" s="65" t="s">
        <v>416</v>
      </c>
      <c r="B114" s="65" t="s">
        <v>415</v>
      </c>
      <c r="C114" s="67">
        <v>2</v>
      </c>
      <c r="D114" s="30">
        <v>1</v>
      </c>
      <c r="E114" s="30"/>
      <c r="F114" s="30">
        <v>1</v>
      </c>
      <c r="G114" s="30">
        <v>65</v>
      </c>
      <c r="H114" s="30"/>
      <c r="I114" s="30">
        <v>0.83</v>
      </c>
      <c r="J114" s="30">
        <v>85</v>
      </c>
    </row>
    <row r="115" spans="1:10" ht="12.75">
      <c r="A115" s="65" t="s">
        <v>416</v>
      </c>
      <c r="B115" s="65" t="s">
        <v>415</v>
      </c>
      <c r="C115" s="67">
        <v>2</v>
      </c>
      <c r="D115" s="30">
        <v>1</v>
      </c>
      <c r="E115" s="30"/>
      <c r="F115" s="30">
        <v>2</v>
      </c>
      <c r="G115" s="30">
        <v>100</v>
      </c>
      <c r="H115" s="30"/>
      <c r="I115" s="30">
        <v>0.83</v>
      </c>
      <c r="J115" s="30">
        <v>95</v>
      </c>
    </row>
    <row r="116" spans="1:10" ht="12.75">
      <c r="A116" s="65" t="s">
        <v>416</v>
      </c>
      <c r="B116" s="65" t="s">
        <v>415</v>
      </c>
      <c r="C116" s="67">
        <v>2</v>
      </c>
      <c r="D116" s="30">
        <v>1</v>
      </c>
      <c r="E116" s="30"/>
      <c r="F116" s="30">
        <v>3</v>
      </c>
      <c r="G116" s="30">
        <v>100</v>
      </c>
      <c r="H116" s="30"/>
      <c r="I116" s="30">
        <v>0.88</v>
      </c>
      <c r="J116" s="30">
        <v>95</v>
      </c>
    </row>
    <row r="117" spans="1:10" ht="12.75">
      <c r="A117" s="65" t="s">
        <v>416</v>
      </c>
      <c r="B117" s="65" t="s">
        <v>415</v>
      </c>
      <c r="C117" s="67">
        <v>2</v>
      </c>
      <c r="D117" s="30">
        <v>1</v>
      </c>
      <c r="E117" s="30"/>
      <c r="F117" s="30">
        <v>4</v>
      </c>
      <c r="G117" s="30">
        <v>100</v>
      </c>
      <c r="H117" s="30"/>
      <c r="I117" s="30">
        <v>0.91</v>
      </c>
      <c r="J117" s="30">
        <v>95</v>
      </c>
    </row>
    <row r="118" spans="1:10" ht="12.75">
      <c r="A118" s="65" t="s">
        <v>416</v>
      </c>
      <c r="B118" s="65" t="s">
        <v>415</v>
      </c>
      <c r="C118" s="67">
        <v>2</v>
      </c>
      <c r="D118" s="30">
        <v>2</v>
      </c>
      <c r="E118" s="30"/>
      <c r="F118" s="30">
        <v>1</v>
      </c>
      <c r="G118" s="30">
        <v>65</v>
      </c>
      <c r="H118" s="30"/>
      <c r="I118" s="30">
        <v>0.88</v>
      </c>
      <c r="J118" s="30">
        <v>90</v>
      </c>
    </row>
    <row r="119" spans="1:10" ht="12.75">
      <c r="A119" s="65" t="s">
        <v>416</v>
      </c>
      <c r="B119" s="65" t="s">
        <v>415</v>
      </c>
      <c r="C119" s="67">
        <v>2</v>
      </c>
      <c r="D119" s="30">
        <v>2</v>
      </c>
      <c r="E119" s="30"/>
      <c r="F119" s="30">
        <v>2</v>
      </c>
      <c r="G119" s="30">
        <v>100</v>
      </c>
      <c r="H119" s="30"/>
      <c r="I119" s="30">
        <v>0.88</v>
      </c>
      <c r="J119" s="30">
        <v>95</v>
      </c>
    </row>
    <row r="120" spans="1:10" ht="12.75">
      <c r="A120" s="65" t="s">
        <v>416</v>
      </c>
      <c r="B120" s="65" t="s">
        <v>415</v>
      </c>
      <c r="C120" s="67">
        <v>2</v>
      </c>
      <c r="D120" s="30">
        <v>2</v>
      </c>
      <c r="E120" s="30"/>
      <c r="F120" s="30">
        <v>3</v>
      </c>
      <c r="G120" s="30">
        <v>100</v>
      </c>
      <c r="H120" s="30"/>
      <c r="I120" s="30">
        <v>0.91</v>
      </c>
      <c r="J120" s="30">
        <v>100</v>
      </c>
    </row>
    <row r="121" spans="1:10" ht="12.75">
      <c r="A121" s="65" t="s">
        <v>416</v>
      </c>
      <c r="B121" s="65" t="s">
        <v>415</v>
      </c>
      <c r="C121" s="67">
        <v>2</v>
      </c>
      <c r="D121" s="30">
        <v>2</v>
      </c>
      <c r="E121" s="30"/>
      <c r="F121" s="30">
        <v>4</v>
      </c>
      <c r="G121" s="30">
        <v>100</v>
      </c>
      <c r="H121" s="30"/>
      <c r="I121" s="30">
        <v>0.91</v>
      </c>
      <c r="J121" s="30">
        <v>100</v>
      </c>
    </row>
    <row r="122" spans="1:10" ht="12.75">
      <c r="A122" s="65" t="s">
        <v>416</v>
      </c>
      <c r="B122" s="65" t="s">
        <v>415</v>
      </c>
      <c r="C122" s="67">
        <v>2</v>
      </c>
      <c r="D122" s="30">
        <v>3</v>
      </c>
      <c r="E122" s="30"/>
      <c r="F122" s="30">
        <v>1</v>
      </c>
      <c r="G122" s="30">
        <v>100</v>
      </c>
      <c r="H122" s="30"/>
      <c r="I122" s="30">
        <v>0.83</v>
      </c>
      <c r="J122" s="30">
        <v>95</v>
      </c>
    </row>
    <row r="123" spans="1:10" ht="12.75">
      <c r="A123" s="65" t="s">
        <v>416</v>
      </c>
      <c r="B123" s="65" t="s">
        <v>415</v>
      </c>
      <c r="C123" s="67">
        <v>2</v>
      </c>
      <c r="D123" s="30">
        <v>3</v>
      </c>
      <c r="E123" s="30"/>
      <c r="F123" s="30">
        <v>2</v>
      </c>
      <c r="G123" s="30">
        <v>100</v>
      </c>
      <c r="H123" s="30"/>
      <c r="I123" s="30">
        <v>0.91</v>
      </c>
      <c r="J123" s="30">
        <v>95</v>
      </c>
    </row>
    <row r="124" spans="1:10" ht="12.75">
      <c r="A124" s="65" t="s">
        <v>416</v>
      </c>
      <c r="B124" s="65" t="s">
        <v>415</v>
      </c>
      <c r="C124" s="67">
        <v>2</v>
      </c>
      <c r="D124" s="30">
        <v>3</v>
      </c>
      <c r="E124" s="30"/>
      <c r="F124" s="30">
        <v>3</v>
      </c>
      <c r="G124" s="30">
        <v>100</v>
      </c>
      <c r="H124" s="30"/>
      <c r="I124" s="30">
        <v>0.91</v>
      </c>
      <c r="J124" s="30">
        <v>100</v>
      </c>
    </row>
    <row r="125" spans="1:10" ht="12.75">
      <c r="A125" s="65" t="s">
        <v>416</v>
      </c>
      <c r="B125" s="65" t="s">
        <v>415</v>
      </c>
      <c r="C125" s="67">
        <v>2</v>
      </c>
      <c r="D125" s="30">
        <v>3</v>
      </c>
      <c r="E125" s="30"/>
      <c r="F125" s="30">
        <v>4</v>
      </c>
      <c r="G125" s="30">
        <v>150</v>
      </c>
      <c r="H125" s="30"/>
      <c r="I125" s="30">
        <v>0.88</v>
      </c>
      <c r="J125" s="30">
        <v>115</v>
      </c>
    </row>
    <row r="126" spans="1:10" ht="12.75">
      <c r="A126" s="65" t="s">
        <v>416</v>
      </c>
      <c r="B126" s="65" t="s">
        <v>415</v>
      </c>
      <c r="C126" s="67">
        <v>2</v>
      </c>
      <c r="D126" s="30">
        <v>4</v>
      </c>
      <c r="E126" s="30"/>
      <c r="F126" s="30">
        <v>1</v>
      </c>
      <c r="G126" s="30">
        <v>100</v>
      </c>
      <c r="H126" s="30"/>
      <c r="I126" s="30">
        <v>0.84</v>
      </c>
      <c r="J126" s="30">
        <v>95</v>
      </c>
    </row>
    <row r="127" spans="1:10" ht="12.75">
      <c r="A127" s="65" t="s">
        <v>416</v>
      </c>
      <c r="B127" s="65" t="s">
        <v>415</v>
      </c>
      <c r="C127" s="67">
        <v>2</v>
      </c>
      <c r="D127" s="30">
        <v>5</v>
      </c>
      <c r="E127" s="30"/>
      <c r="F127" s="30">
        <v>1</v>
      </c>
      <c r="G127" s="30">
        <v>100</v>
      </c>
      <c r="H127" s="30"/>
      <c r="I127" s="30">
        <v>0.83</v>
      </c>
      <c r="J127" s="30">
        <v>95</v>
      </c>
    </row>
    <row r="128" spans="1:10" ht="12.75">
      <c r="A128" s="65" t="s">
        <v>416</v>
      </c>
      <c r="B128" s="65" t="s">
        <v>415</v>
      </c>
      <c r="C128" s="67">
        <v>3</v>
      </c>
      <c r="D128" s="30">
        <v>1</v>
      </c>
      <c r="E128" s="30"/>
      <c r="F128" s="30">
        <v>1</v>
      </c>
      <c r="G128" s="30">
        <v>100</v>
      </c>
      <c r="H128" s="30"/>
      <c r="I128" s="30">
        <v>0.88</v>
      </c>
      <c r="J128" s="30">
        <v>75</v>
      </c>
    </row>
    <row r="129" spans="1:10" ht="12.75">
      <c r="A129" s="65" t="s">
        <v>416</v>
      </c>
      <c r="B129" s="65" t="s">
        <v>415</v>
      </c>
      <c r="C129" s="67">
        <v>3</v>
      </c>
      <c r="D129" s="30">
        <v>1</v>
      </c>
      <c r="E129" s="30"/>
      <c r="F129" s="30">
        <v>2</v>
      </c>
      <c r="G129" s="30">
        <v>150</v>
      </c>
      <c r="H129" s="30"/>
      <c r="I129" s="30">
        <v>0.88</v>
      </c>
      <c r="J129" s="30">
        <v>95</v>
      </c>
    </row>
    <row r="130" spans="1:10" ht="12.75">
      <c r="A130" s="65" t="s">
        <v>416</v>
      </c>
      <c r="B130" s="65" t="s">
        <v>415</v>
      </c>
      <c r="C130" s="67">
        <v>3</v>
      </c>
      <c r="D130" s="30">
        <v>1</v>
      </c>
      <c r="E130" s="30"/>
      <c r="F130" s="30">
        <v>3</v>
      </c>
      <c r="G130" s="30">
        <v>150</v>
      </c>
      <c r="H130" s="30"/>
      <c r="I130" s="30">
        <v>0.88</v>
      </c>
      <c r="J130" s="30">
        <v>95</v>
      </c>
    </row>
    <row r="131" spans="1:10" ht="12.75">
      <c r="A131" s="65" t="s">
        <v>416</v>
      </c>
      <c r="B131" s="65" t="s">
        <v>415</v>
      </c>
      <c r="C131" s="67">
        <v>3</v>
      </c>
      <c r="D131" s="30">
        <v>1</v>
      </c>
      <c r="E131" s="30"/>
      <c r="F131" s="30">
        <v>4</v>
      </c>
      <c r="G131" s="30">
        <v>150</v>
      </c>
      <c r="H131" s="30"/>
      <c r="I131" s="30">
        <v>0.9</v>
      </c>
      <c r="J131" s="30">
        <v>100</v>
      </c>
    </row>
    <row r="132" spans="1:10" ht="12.75">
      <c r="A132" s="65" t="s">
        <v>416</v>
      </c>
      <c r="B132" s="65" t="s">
        <v>415</v>
      </c>
      <c r="C132" s="67">
        <v>3</v>
      </c>
      <c r="D132" s="30">
        <v>2</v>
      </c>
      <c r="E132" s="30"/>
      <c r="F132" s="30">
        <v>1</v>
      </c>
      <c r="G132" s="30">
        <v>150</v>
      </c>
      <c r="H132" s="30"/>
      <c r="I132" s="30">
        <v>0.88</v>
      </c>
      <c r="J132" s="30">
        <v>90</v>
      </c>
    </row>
    <row r="133" spans="1:10" ht="12.75">
      <c r="A133" s="65" t="s">
        <v>416</v>
      </c>
      <c r="B133" s="65" t="s">
        <v>415</v>
      </c>
      <c r="C133" s="67">
        <v>3</v>
      </c>
      <c r="D133" s="30">
        <v>2</v>
      </c>
      <c r="E133" s="30"/>
      <c r="F133" s="30">
        <v>2</v>
      </c>
      <c r="G133" s="30">
        <v>150</v>
      </c>
      <c r="H133" s="30"/>
      <c r="I133" s="30">
        <v>0.9</v>
      </c>
      <c r="J133" s="30">
        <v>95</v>
      </c>
    </row>
    <row r="134" spans="1:10" ht="12.75">
      <c r="A134" s="65" t="s">
        <v>416</v>
      </c>
      <c r="B134" s="65" t="s">
        <v>415</v>
      </c>
      <c r="C134" s="67">
        <v>3</v>
      </c>
      <c r="D134" s="30">
        <v>2</v>
      </c>
      <c r="E134" s="30"/>
      <c r="F134" s="30">
        <v>3</v>
      </c>
      <c r="G134" s="30">
        <v>150</v>
      </c>
      <c r="H134" s="30"/>
      <c r="I134" s="30">
        <v>0.83</v>
      </c>
      <c r="J134" s="30">
        <v>100</v>
      </c>
    </row>
    <row r="135" spans="1:10" ht="12.75">
      <c r="A135" s="65" t="s">
        <v>416</v>
      </c>
      <c r="B135" s="65" t="s">
        <v>415</v>
      </c>
      <c r="C135" s="67">
        <v>3</v>
      </c>
      <c r="D135" s="30">
        <v>2</v>
      </c>
      <c r="E135" s="30"/>
      <c r="F135" s="30">
        <v>4</v>
      </c>
      <c r="G135" s="30">
        <v>150</v>
      </c>
      <c r="H135" s="30"/>
      <c r="I135" s="30">
        <v>0.83</v>
      </c>
      <c r="J135" s="30">
        <v>100</v>
      </c>
    </row>
    <row r="136" spans="1:10" ht="12.75">
      <c r="A136" s="65" t="s">
        <v>416</v>
      </c>
      <c r="B136" s="65" t="s">
        <v>415</v>
      </c>
      <c r="C136" s="67">
        <v>3</v>
      </c>
      <c r="D136" s="30">
        <v>3</v>
      </c>
      <c r="E136" s="30"/>
      <c r="F136" s="30">
        <v>1</v>
      </c>
      <c r="G136" s="30">
        <v>150</v>
      </c>
      <c r="H136" s="30"/>
      <c r="I136" s="30">
        <v>0.88</v>
      </c>
      <c r="J136" s="30">
        <v>95</v>
      </c>
    </row>
    <row r="137" spans="1:10" ht="12.75">
      <c r="A137" s="65" t="s">
        <v>416</v>
      </c>
      <c r="B137" s="65" t="s">
        <v>415</v>
      </c>
      <c r="C137" s="67">
        <v>3</v>
      </c>
      <c r="D137" s="30">
        <v>3</v>
      </c>
      <c r="E137" s="30"/>
      <c r="F137" s="30">
        <v>2</v>
      </c>
      <c r="G137" s="30">
        <v>150</v>
      </c>
      <c r="H137" s="30"/>
      <c r="I137" s="30">
        <v>0.9</v>
      </c>
      <c r="J137" s="30">
        <v>100</v>
      </c>
    </row>
    <row r="138" spans="1:10" ht="12.75">
      <c r="A138" s="65" t="s">
        <v>416</v>
      </c>
      <c r="B138" s="65" t="s">
        <v>415</v>
      </c>
      <c r="C138" s="67">
        <v>3</v>
      </c>
      <c r="D138" s="30">
        <v>3</v>
      </c>
      <c r="E138" s="30"/>
      <c r="F138" s="30">
        <v>3</v>
      </c>
      <c r="G138" s="30">
        <v>150</v>
      </c>
      <c r="H138" s="30"/>
      <c r="I138" s="30">
        <v>0.83</v>
      </c>
      <c r="J138" s="30">
        <v>100</v>
      </c>
    </row>
    <row r="139" spans="1:10" ht="12.75">
      <c r="A139" s="65" t="s">
        <v>416</v>
      </c>
      <c r="B139" s="65" t="s">
        <v>415</v>
      </c>
      <c r="C139" s="67">
        <v>3</v>
      </c>
      <c r="D139" s="30">
        <v>3</v>
      </c>
      <c r="E139" s="30"/>
      <c r="F139" s="30">
        <v>4</v>
      </c>
      <c r="G139" s="30">
        <v>200</v>
      </c>
      <c r="H139" s="30"/>
      <c r="I139" s="30">
        <v>0.85</v>
      </c>
      <c r="J139" s="30">
        <v>115</v>
      </c>
    </row>
    <row r="140" spans="1:10" ht="12.75">
      <c r="A140" s="65" t="s">
        <v>416</v>
      </c>
      <c r="B140" s="65" t="s">
        <v>415</v>
      </c>
      <c r="C140" s="67">
        <v>3</v>
      </c>
      <c r="D140" s="30">
        <v>4</v>
      </c>
      <c r="E140" s="30"/>
      <c r="F140" s="30">
        <v>1</v>
      </c>
      <c r="G140" s="30">
        <v>150</v>
      </c>
      <c r="H140" s="30"/>
      <c r="I140" s="30">
        <v>0.88</v>
      </c>
      <c r="J140" s="30">
        <v>95</v>
      </c>
    </row>
    <row r="141" spans="1:10" ht="12.75">
      <c r="A141" s="65" t="s">
        <v>416</v>
      </c>
      <c r="B141" s="65" t="s">
        <v>415</v>
      </c>
      <c r="C141" s="67">
        <v>3</v>
      </c>
      <c r="D141" s="30">
        <v>5</v>
      </c>
      <c r="E141" s="30"/>
      <c r="F141" s="30">
        <v>1</v>
      </c>
      <c r="G141" s="30">
        <v>150</v>
      </c>
      <c r="H141" s="30"/>
      <c r="I141" s="30">
        <v>0.83</v>
      </c>
      <c r="J141" s="30">
        <v>95</v>
      </c>
    </row>
    <row r="142" spans="1:10" ht="12.75">
      <c r="A142" s="65" t="s">
        <v>416</v>
      </c>
      <c r="B142" s="65" t="s">
        <v>415</v>
      </c>
      <c r="C142" s="67">
        <v>5</v>
      </c>
      <c r="D142" s="30">
        <v>1</v>
      </c>
      <c r="E142" s="30"/>
      <c r="F142" s="30">
        <v>1</v>
      </c>
      <c r="G142" s="30">
        <v>65</v>
      </c>
      <c r="H142" s="30"/>
      <c r="I142" s="30">
        <v>0.84</v>
      </c>
      <c r="J142" s="30">
        <v>75</v>
      </c>
    </row>
    <row r="143" spans="1:10" ht="12.75">
      <c r="A143" s="65" t="s">
        <v>416</v>
      </c>
      <c r="B143" s="65" t="s">
        <v>415</v>
      </c>
      <c r="C143" s="67">
        <v>5</v>
      </c>
      <c r="D143" s="30">
        <v>1</v>
      </c>
      <c r="E143" s="30"/>
      <c r="F143" s="30">
        <v>2</v>
      </c>
      <c r="G143" s="30">
        <v>65</v>
      </c>
      <c r="H143" s="30"/>
      <c r="I143" s="30">
        <v>0.84</v>
      </c>
      <c r="J143" s="30">
        <v>85</v>
      </c>
    </row>
    <row r="144" spans="1:10" ht="12.75">
      <c r="A144" s="65" t="s">
        <v>416</v>
      </c>
      <c r="B144" s="65" t="s">
        <v>415</v>
      </c>
      <c r="C144" s="67">
        <v>5</v>
      </c>
      <c r="D144" s="30">
        <v>1</v>
      </c>
      <c r="E144" s="30"/>
      <c r="F144" s="30">
        <v>3</v>
      </c>
      <c r="G144" s="30">
        <v>100</v>
      </c>
      <c r="H144" s="30"/>
      <c r="I144" s="30">
        <v>0.88</v>
      </c>
      <c r="J144" s="30">
        <v>85</v>
      </c>
    </row>
    <row r="145" spans="1:10" ht="12.75">
      <c r="A145" s="65" t="s">
        <v>416</v>
      </c>
      <c r="B145" s="65" t="s">
        <v>415</v>
      </c>
      <c r="C145" s="67">
        <v>5</v>
      </c>
      <c r="D145" s="30">
        <v>1</v>
      </c>
      <c r="E145" s="30"/>
      <c r="F145" s="30">
        <v>4</v>
      </c>
      <c r="G145" s="30">
        <v>100</v>
      </c>
      <c r="H145" s="30"/>
      <c r="I145" s="30">
        <v>0.88</v>
      </c>
      <c r="J145" s="30">
        <v>95</v>
      </c>
    </row>
    <row r="146" spans="1:10" ht="12.75">
      <c r="A146" s="65" t="s">
        <v>416</v>
      </c>
      <c r="B146" s="65" t="s">
        <v>415</v>
      </c>
      <c r="C146" s="67">
        <v>5</v>
      </c>
      <c r="D146" s="30">
        <v>2</v>
      </c>
      <c r="E146" s="30"/>
      <c r="F146" s="30">
        <v>1</v>
      </c>
      <c r="G146" s="30">
        <v>65</v>
      </c>
      <c r="H146" s="30"/>
      <c r="I146" s="30">
        <v>0.92</v>
      </c>
      <c r="J146" s="30">
        <v>75</v>
      </c>
    </row>
    <row r="147" spans="1:10" ht="12.75">
      <c r="A147" s="65" t="s">
        <v>416</v>
      </c>
      <c r="B147" s="65" t="s">
        <v>415</v>
      </c>
      <c r="C147" s="67">
        <v>5</v>
      </c>
      <c r="D147" s="30">
        <v>2</v>
      </c>
      <c r="E147" s="30"/>
      <c r="F147" s="30">
        <v>2</v>
      </c>
      <c r="G147" s="30">
        <v>100</v>
      </c>
      <c r="H147" s="30"/>
      <c r="I147" s="30">
        <v>0.89</v>
      </c>
      <c r="J147" s="30">
        <v>85</v>
      </c>
    </row>
    <row r="148" spans="1:10" ht="12.75">
      <c r="A148" s="65" t="s">
        <v>416</v>
      </c>
      <c r="B148" s="65" t="s">
        <v>415</v>
      </c>
      <c r="C148" s="67">
        <v>5</v>
      </c>
      <c r="D148" s="30">
        <v>2</v>
      </c>
      <c r="E148" s="30"/>
      <c r="F148" s="30">
        <v>3</v>
      </c>
      <c r="G148" s="30">
        <v>100</v>
      </c>
      <c r="H148" s="30"/>
      <c r="I148" s="30">
        <v>0.9</v>
      </c>
      <c r="J148" s="30">
        <v>100</v>
      </c>
    </row>
    <row r="149" spans="1:10" ht="12.75">
      <c r="A149" s="65" t="s">
        <v>416</v>
      </c>
      <c r="B149" s="65" t="s">
        <v>415</v>
      </c>
      <c r="C149" s="67">
        <v>5</v>
      </c>
      <c r="D149" s="30">
        <v>2</v>
      </c>
      <c r="E149" s="30"/>
      <c r="F149" s="30">
        <v>4</v>
      </c>
      <c r="G149" s="30">
        <v>100</v>
      </c>
      <c r="H149" s="30"/>
      <c r="I149" s="30">
        <v>0.9</v>
      </c>
      <c r="J149" s="30">
        <v>100</v>
      </c>
    </row>
    <row r="150" spans="1:10" ht="12.75">
      <c r="A150" s="65" t="s">
        <v>416</v>
      </c>
      <c r="B150" s="65" t="s">
        <v>415</v>
      </c>
      <c r="C150" s="67">
        <v>5</v>
      </c>
      <c r="D150" s="30">
        <v>3</v>
      </c>
      <c r="E150" s="30"/>
      <c r="F150" s="30">
        <v>1</v>
      </c>
      <c r="G150" s="30">
        <v>65</v>
      </c>
      <c r="H150" s="30"/>
      <c r="I150" s="30">
        <v>0.84</v>
      </c>
      <c r="J150" s="30">
        <v>85</v>
      </c>
    </row>
    <row r="151" spans="1:10" ht="12.75">
      <c r="A151" s="65" t="s">
        <v>416</v>
      </c>
      <c r="B151" s="65" t="s">
        <v>415</v>
      </c>
      <c r="C151" s="67">
        <v>5</v>
      </c>
      <c r="D151" s="30">
        <v>3</v>
      </c>
      <c r="E151" s="30"/>
      <c r="F151" s="30">
        <v>2</v>
      </c>
      <c r="G151" s="30">
        <v>100</v>
      </c>
      <c r="H151" s="30"/>
      <c r="I151" s="30">
        <v>0.88</v>
      </c>
      <c r="J151" s="30">
        <v>95</v>
      </c>
    </row>
    <row r="152" spans="1:10" ht="12.75">
      <c r="A152" s="65" t="s">
        <v>416</v>
      </c>
      <c r="B152" s="65" t="s">
        <v>415</v>
      </c>
      <c r="C152" s="67">
        <v>5</v>
      </c>
      <c r="D152" s="30">
        <v>3</v>
      </c>
      <c r="E152" s="30"/>
      <c r="F152" s="30">
        <v>3</v>
      </c>
      <c r="G152" s="30">
        <v>100</v>
      </c>
      <c r="H152" s="30"/>
      <c r="I152" s="30">
        <v>0.92</v>
      </c>
      <c r="J152" s="30">
        <v>100</v>
      </c>
    </row>
    <row r="153" spans="1:10" ht="12.75">
      <c r="A153" s="65" t="s">
        <v>416</v>
      </c>
      <c r="B153" s="65" t="s">
        <v>415</v>
      </c>
      <c r="C153" s="67">
        <v>5</v>
      </c>
      <c r="D153" s="30">
        <v>3</v>
      </c>
      <c r="E153" s="30"/>
      <c r="F153" s="30">
        <v>4</v>
      </c>
      <c r="G153" s="30">
        <v>100</v>
      </c>
      <c r="H153" s="30"/>
      <c r="I153" s="30">
        <v>0.92</v>
      </c>
      <c r="J153" s="30">
        <v>110</v>
      </c>
    </row>
    <row r="154" spans="1:10" ht="12.75">
      <c r="A154" s="65" t="s">
        <v>416</v>
      </c>
      <c r="B154" s="65" t="s">
        <v>415</v>
      </c>
      <c r="C154" s="67">
        <v>5</v>
      </c>
      <c r="D154" s="30">
        <v>4</v>
      </c>
      <c r="E154" s="30"/>
      <c r="F154" s="30">
        <v>1</v>
      </c>
      <c r="G154" s="30">
        <v>65</v>
      </c>
      <c r="H154" s="30"/>
      <c r="I154" s="30">
        <v>0.83</v>
      </c>
      <c r="J154" s="30">
        <v>85</v>
      </c>
    </row>
    <row r="155" spans="1:10" ht="12.75">
      <c r="A155" s="65" t="s">
        <v>416</v>
      </c>
      <c r="B155" s="65" t="s">
        <v>415</v>
      </c>
      <c r="C155" s="67">
        <v>5</v>
      </c>
      <c r="D155" s="30">
        <v>5</v>
      </c>
      <c r="E155" s="30"/>
      <c r="F155" s="30">
        <v>1</v>
      </c>
      <c r="G155" s="30">
        <v>65</v>
      </c>
      <c r="H155" s="30"/>
      <c r="I155" s="30">
        <v>0.92</v>
      </c>
      <c r="J155" s="30">
        <v>85</v>
      </c>
    </row>
    <row r="156" spans="1:10" ht="12.75">
      <c r="A156" s="65" t="s">
        <v>416</v>
      </c>
      <c r="B156" s="65" t="s">
        <v>421</v>
      </c>
      <c r="C156" s="67">
        <v>2</v>
      </c>
      <c r="D156" s="30">
        <v>1</v>
      </c>
      <c r="E156" s="30"/>
      <c r="F156" s="30">
        <v>1</v>
      </c>
      <c r="G156" s="30">
        <v>65</v>
      </c>
      <c r="H156" s="30"/>
      <c r="I156" s="30">
        <v>0.83</v>
      </c>
      <c r="J156" s="30">
        <v>85</v>
      </c>
    </row>
    <row r="157" spans="1:10" ht="12.75">
      <c r="A157" s="65" t="s">
        <v>416</v>
      </c>
      <c r="B157" s="65" t="s">
        <v>421</v>
      </c>
      <c r="C157" s="67">
        <v>2</v>
      </c>
      <c r="D157" s="30">
        <v>1</v>
      </c>
      <c r="E157" s="30"/>
      <c r="F157" s="30">
        <v>2</v>
      </c>
      <c r="G157" s="30">
        <v>100</v>
      </c>
      <c r="H157" s="30"/>
      <c r="I157" s="30">
        <v>0.83</v>
      </c>
      <c r="J157" s="30">
        <v>95</v>
      </c>
    </row>
    <row r="158" spans="1:10" ht="12.75">
      <c r="A158" s="65" t="s">
        <v>416</v>
      </c>
      <c r="B158" s="65" t="s">
        <v>421</v>
      </c>
      <c r="C158" s="67">
        <v>2</v>
      </c>
      <c r="D158" s="30">
        <v>1</v>
      </c>
      <c r="E158" s="30"/>
      <c r="F158" s="30">
        <v>3</v>
      </c>
      <c r="G158" s="30">
        <v>100</v>
      </c>
      <c r="H158" s="30"/>
      <c r="I158" s="30">
        <v>0.88</v>
      </c>
      <c r="J158" s="30">
        <v>95</v>
      </c>
    </row>
    <row r="159" spans="1:10" ht="12.75">
      <c r="A159" s="65" t="s">
        <v>416</v>
      </c>
      <c r="B159" s="65" t="s">
        <v>421</v>
      </c>
      <c r="C159" s="67">
        <v>2</v>
      </c>
      <c r="D159" s="30">
        <v>1</v>
      </c>
      <c r="E159" s="30"/>
      <c r="F159" s="30">
        <v>4</v>
      </c>
      <c r="G159" s="30">
        <v>100</v>
      </c>
      <c r="H159" s="30"/>
      <c r="I159" s="30">
        <v>0.91</v>
      </c>
      <c r="J159" s="30">
        <v>95</v>
      </c>
    </row>
    <row r="160" spans="1:10" ht="12.75">
      <c r="A160" s="65" t="s">
        <v>416</v>
      </c>
      <c r="B160" s="65" t="s">
        <v>421</v>
      </c>
      <c r="C160" s="67">
        <v>2</v>
      </c>
      <c r="D160" s="30">
        <v>2</v>
      </c>
      <c r="E160" s="30"/>
      <c r="F160" s="30">
        <v>1</v>
      </c>
      <c r="G160" s="30">
        <v>65</v>
      </c>
      <c r="H160" s="30"/>
      <c r="I160" s="30">
        <v>0.88</v>
      </c>
      <c r="J160" s="30">
        <v>90</v>
      </c>
    </row>
    <row r="161" spans="1:10" ht="12.75">
      <c r="A161" s="65" t="s">
        <v>416</v>
      </c>
      <c r="B161" s="65" t="s">
        <v>421</v>
      </c>
      <c r="C161" s="67">
        <v>2</v>
      </c>
      <c r="D161" s="30">
        <v>2</v>
      </c>
      <c r="E161" s="30"/>
      <c r="F161" s="30">
        <v>2</v>
      </c>
      <c r="G161" s="30">
        <v>100</v>
      </c>
      <c r="H161" s="30"/>
      <c r="I161" s="30">
        <v>0.88</v>
      </c>
      <c r="J161" s="30">
        <v>95</v>
      </c>
    </row>
    <row r="162" spans="1:10" ht="12.75">
      <c r="A162" s="65" t="s">
        <v>416</v>
      </c>
      <c r="B162" s="65" t="s">
        <v>421</v>
      </c>
      <c r="C162" s="67">
        <v>2</v>
      </c>
      <c r="D162" s="30">
        <v>2</v>
      </c>
      <c r="E162" s="30"/>
      <c r="F162" s="30">
        <v>3</v>
      </c>
      <c r="G162" s="30">
        <v>100</v>
      </c>
      <c r="H162" s="30"/>
      <c r="I162" s="30">
        <v>0.91</v>
      </c>
      <c r="J162" s="30">
        <v>100</v>
      </c>
    </row>
    <row r="163" spans="1:10" ht="12.75">
      <c r="A163" s="65" t="s">
        <v>416</v>
      </c>
      <c r="B163" s="65" t="s">
        <v>421</v>
      </c>
      <c r="C163" s="67">
        <v>2</v>
      </c>
      <c r="D163" s="30">
        <v>2</v>
      </c>
      <c r="E163" s="30"/>
      <c r="F163" s="30">
        <v>4</v>
      </c>
      <c r="G163" s="30">
        <v>100</v>
      </c>
      <c r="H163" s="30"/>
      <c r="I163" s="30">
        <v>0.91</v>
      </c>
      <c r="J163" s="30">
        <v>100</v>
      </c>
    </row>
    <row r="164" spans="1:10" ht="12.75">
      <c r="A164" s="65" t="s">
        <v>416</v>
      </c>
      <c r="B164" s="65" t="s">
        <v>421</v>
      </c>
      <c r="C164" s="67">
        <v>2</v>
      </c>
      <c r="D164" s="30">
        <v>3</v>
      </c>
      <c r="E164" s="30"/>
      <c r="F164" s="30">
        <v>1</v>
      </c>
      <c r="G164" s="30">
        <v>100</v>
      </c>
      <c r="H164" s="30"/>
      <c r="I164" s="30">
        <v>0.83</v>
      </c>
      <c r="J164" s="30">
        <v>95</v>
      </c>
    </row>
    <row r="165" spans="1:10" ht="12.75">
      <c r="A165" s="65" t="s">
        <v>416</v>
      </c>
      <c r="B165" s="65" t="s">
        <v>421</v>
      </c>
      <c r="C165" s="67">
        <v>2</v>
      </c>
      <c r="D165" s="30">
        <v>3</v>
      </c>
      <c r="E165" s="30"/>
      <c r="F165" s="30">
        <v>2</v>
      </c>
      <c r="G165" s="30">
        <v>100</v>
      </c>
      <c r="H165" s="30"/>
      <c r="I165" s="30">
        <v>0.91</v>
      </c>
      <c r="J165" s="30">
        <v>95</v>
      </c>
    </row>
    <row r="166" spans="1:10" ht="12.75">
      <c r="A166" s="65" t="s">
        <v>416</v>
      </c>
      <c r="B166" s="65" t="s">
        <v>421</v>
      </c>
      <c r="C166" s="67">
        <v>2</v>
      </c>
      <c r="D166" s="30">
        <v>3</v>
      </c>
      <c r="E166" s="30"/>
      <c r="F166" s="30">
        <v>3</v>
      </c>
      <c r="G166" s="30">
        <v>100</v>
      </c>
      <c r="H166" s="30"/>
      <c r="I166" s="30">
        <v>0.91</v>
      </c>
      <c r="J166" s="30">
        <v>100</v>
      </c>
    </row>
    <row r="167" spans="1:10" ht="12.75">
      <c r="A167" s="65" t="s">
        <v>416</v>
      </c>
      <c r="B167" s="65" t="s">
        <v>421</v>
      </c>
      <c r="C167" s="67">
        <v>2</v>
      </c>
      <c r="D167" s="30">
        <v>3</v>
      </c>
      <c r="E167" s="30"/>
      <c r="F167" s="30">
        <v>4</v>
      </c>
      <c r="G167" s="30">
        <v>150</v>
      </c>
      <c r="H167" s="30"/>
      <c r="I167" s="30">
        <v>0.88</v>
      </c>
      <c r="J167" s="30">
        <v>115</v>
      </c>
    </row>
    <row r="168" spans="1:10" ht="12.75">
      <c r="A168" s="65" t="s">
        <v>416</v>
      </c>
      <c r="B168" s="65" t="s">
        <v>421</v>
      </c>
      <c r="C168" s="67">
        <v>2</v>
      </c>
      <c r="D168" s="30">
        <v>4</v>
      </c>
      <c r="E168" s="30"/>
      <c r="F168" s="30">
        <v>1</v>
      </c>
      <c r="G168" s="30">
        <v>100</v>
      </c>
      <c r="H168" s="30"/>
      <c r="I168" s="30">
        <v>0.84</v>
      </c>
      <c r="J168" s="30">
        <v>95</v>
      </c>
    </row>
    <row r="169" spans="1:10" ht="12.75">
      <c r="A169" s="65" t="s">
        <v>416</v>
      </c>
      <c r="B169" s="65" t="s">
        <v>421</v>
      </c>
      <c r="C169" s="67">
        <v>2</v>
      </c>
      <c r="D169" s="30">
        <v>5</v>
      </c>
      <c r="E169" s="30"/>
      <c r="F169" s="30">
        <v>1</v>
      </c>
      <c r="G169" s="30">
        <v>100</v>
      </c>
      <c r="H169" s="30"/>
      <c r="I169" s="30">
        <v>0.83</v>
      </c>
      <c r="J169" s="30">
        <v>95</v>
      </c>
    </row>
    <row r="170" spans="1:10" ht="12.75">
      <c r="A170" s="65" t="s">
        <v>416</v>
      </c>
      <c r="B170" s="65" t="s">
        <v>421</v>
      </c>
      <c r="C170" s="67">
        <v>3</v>
      </c>
      <c r="D170" s="30">
        <v>1</v>
      </c>
      <c r="E170" s="30"/>
      <c r="F170" s="30">
        <v>1</v>
      </c>
      <c r="G170" s="30">
        <v>100</v>
      </c>
      <c r="H170" s="30"/>
      <c r="I170" s="30">
        <v>0.88</v>
      </c>
      <c r="J170" s="30">
        <v>75</v>
      </c>
    </row>
    <row r="171" spans="1:10" ht="12.75">
      <c r="A171" s="65" t="s">
        <v>416</v>
      </c>
      <c r="B171" s="65" t="s">
        <v>421</v>
      </c>
      <c r="C171" s="67">
        <v>3</v>
      </c>
      <c r="D171" s="30">
        <v>1</v>
      </c>
      <c r="E171" s="30"/>
      <c r="F171" s="30">
        <v>2</v>
      </c>
      <c r="G171" s="30">
        <v>150</v>
      </c>
      <c r="H171" s="30"/>
      <c r="I171" s="30">
        <v>0.88</v>
      </c>
      <c r="J171" s="30">
        <v>95</v>
      </c>
    </row>
    <row r="172" spans="1:10" ht="12.75">
      <c r="A172" s="65" t="s">
        <v>416</v>
      </c>
      <c r="B172" s="65" t="s">
        <v>421</v>
      </c>
      <c r="C172" s="67">
        <v>3</v>
      </c>
      <c r="D172" s="30">
        <v>1</v>
      </c>
      <c r="E172" s="30"/>
      <c r="F172" s="30">
        <v>3</v>
      </c>
      <c r="G172" s="30">
        <v>150</v>
      </c>
      <c r="H172" s="30"/>
      <c r="I172" s="30">
        <v>0.88</v>
      </c>
      <c r="J172" s="30">
        <v>95</v>
      </c>
    </row>
    <row r="173" spans="1:10" ht="12.75">
      <c r="A173" s="65" t="s">
        <v>416</v>
      </c>
      <c r="B173" s="65" t="s">
        <v>421</v>
      </c>
      <c r="C173" s="67">
        <v>3</v>
      </c>
      <c r="D173" s="30">
        <v>1</v>
      </c>
      <c r="E173" s="30"/>
      <c r="F173" s="30">
        <v>4</v>
      </c>
      <c r="G173" s="30">
        <v>150</v>
      </c>
      <c r="H173" s="30"/>
      <c r="I173" s="30">
        <v>0.9</v>
      </c>
      <c r="J173" s="30">
        <v>100</v>
      </c>
    </row>
    <row r="174" spans="1:10" ht="12.75">
      <c r="A174" s="65" t="s">
        <v>416</v>
      </c>
      <c r="B174" s="65" t="s">
        <v>421</v>
      </c>
      <c r="C174" s="67">
        <v>3</v>
      </c>
      <c r="D174" s="30">
        <v>2</v>
      </c>
      <c r="E174" s="30"/>
      <c r="F174" s="30">
        <v>1</v>
      </c>
      <c r="G174" s="30">
        <v>150</v>
      </c>
      <c r="H174" s="30"/>
      <c r="I174" s="30">
        <v>0.88</v>
      </c>
      <c r="J174" s="30">
        <v>90</v>
      </c>
    </row>
    <row r="175" spans="1:10" ht="12.75">
      <c r="A175" s="65" t="s">
        <v>416</v>
      </c>
      <c r="B175" s="65" t="s">
        <v>421</v>
      </c>
      <c r="C175" s="67">
        <v>3</v>
      </c>
      <c r="D175" s="30">
        <v>2</v>
      </c>
      <c r="E175" s="30"/>
      <c r="F175" s="30">
        <v>2</v>
      </c>
      <c r="G175" s="30">
        <v>150</v>
      </c>
      <c r="H175" s="30"/>
      <c r="I175" s="30">
        <v>0.9</v>
      </c>
      <c r="J175" s="30">
        <v>95</v>
      </c>
    </row>
    <row r="176" spans="1:10" ht="12.75">
      <c r="A176" s="65" t="s">
        <v>416</v>
      </c>
      <c r="B176" s="65" t="s">
        <v>421</v>
      </c>
      <c r="C176" s="67">
        <v>3</v>
      </c>
      <c r="D176" s="30">
        <v>2</v>
      </c>
      <c r="E176" s="30"/>
      <c r="F176" s="30">
        <v>3</v>
      </c>
      <c r="G176" s="30">
        <v>150</v>
      </c>
      <c r="H176" s="30"/>
      <c r="I176" s="30">
        <v>0.83</v>
      </c>
      <c r="J176" s="30">
        <v>100</v>
      </c>
    </row>
    <row r="177" spans="1:10" ht="12.75">
      <c r="A177" s="65" t="s">
        <v>416</v>
      </c>
      <c r="B177" s="65" t="s">
        <v>421</v>
      </c>
      <c r="C177" s="67">
        <v>3</v>
      </c>
      <c r="D177" s="30">
        <v>2</v>
      </c>
      <c r="E177" s="30"/>
      <c r="F177" s="30">
        <v>4</v>
      </c>
      <c r="G177" s="30">
        <v>150</v>
      </c>
      <c r="H177" s="30"/>
      <c r="I177" s="30">
        <v>0.83</v>
      </c>
      <c r="J177" s="30">
        <v>100</v>
      </c>
    </row>
    <row r="178" spans="1:10" ht="12.75">
      <c r="A178" s="65" t="s">
        <v>416</v>
      </c>
      <c r="B178" s="65" t="s">
        <v>421</v>
      </c>
      <c r="C178" s="67">
        <v>3</v>
      </c>
      <c r="D178" s="30">
        <v>3</v>
      </c>
      <c r="E178" s="30"/>
      <c r="F178" s="30">
        <v>1</v>
      </c>
      <c r="G178" s="30">
        <v>150</v>
      </c>
      <c r="H178" s="30"/>
      <c r="I178" s="30">
        <v>0.88</v>
      </c>
      <c r="J178" s="30">
        <v>95</v>
      </c>
    </row>
    <row r="179" spans="1:10" ht="12.75">
      <c r="A179" s="65" t="s">
        <v>416</v>
      </c>
      <c r="B179" s="65" t="s">
        <v>421</v>
      </c>
      <c r="C179" s="67">
        <v>3</v>
      </c>
      <c r="D179" s="30">
        <v>3</v>
      </c>
      <c r="E179" s="30"/>
      <c r="F179" s="30">
        <v>2</v>
      </c>
      <c r="G179" s="30">
        <v>150</v>
      </c>
      <c r="H179" s="30"/>
      <c r="I179" s="30">
        <v>0.9</v>
      </c>
      <c r="J179" s="30">
        <v>100</v>
      </c>
    </row>
    <row r="180" spans="1:10" ht="12.75">
      <c r="A180" s="65" t="s">
        <v>416</v>
      </c>
      <c r="B180" s="65" t="s">
        <v>421</v>
      </c>
      <c r="C180" s="67">
        <v>3</v>
      </c>
      <c r="D180" s="30">
        <v>3</v>
      </c>
      <c r="E180" s="30"/>
      <c r="F180" s="30">
        <v>3</v>
      </c>
      <c r="G180" s="30">
        <v>150</v>
      </c>
      <c r="H180" s="30"/>
      <c r="I180" s="30">
        <v>0.83</v>
      </c>
      <c r="J180" s="30">
        <v>100</v>
      </c>
    </row>
    <row r="181" spans="1:10" ht="12.75">
      <c r="A181" s="65" t="s">
        <v>416</v>
      </c>
      <c r="B181" s="65" t="s">
        <v>421</v>
      </c>
      <c r="C181" s="67">
        <v>3</v>
      </c>
      <c r="D181" s="30">
        <v>3</v>
      </c>
      <c r="E181" s="30"/>
      <c r="F181" s="30">
        <v>4</v>
      </c>
      <c r="G181" s="30">
        <v>200</v>
      </c>
      <c r="H181" s="30"/>
      <c r="I181" s="30">
        <v>0.85</v>
      </c>
      <c r="J181" s="30">
        <v>115</v>
      </c>
    </row>
    <row r="182" spans="1:10" ht="12.75">
      <c r="A182" s="65" t="s">
        <v>416</v>
      </c>
      <c r="B182" s="65" t="s">
        <v>421</v>
      </c>
      <c r="C182" s="67">
        <v>3</v>
      </c>
      <c r="D182" s="30">
        <v>4</v>
      </c>
      <c r="E182" s="30"/>
      <c r="F182" s="30">
        <v>1</v>
      </c>
      <c r="G182" s="30">
        <v>150</v>
      </c>
      <c r="H182" s="30"/>
      <c r="I182" s="30">
        <v>0.88</v>
      </c>
      <c r="J182" s="30">
        <v>95</v>
      </c>
    </row>
    <row r="183" spans="1:10" ht="12.75">
      <c r="A183" s="65" t="s">
        <v>416</v>
      </c>
      <c r="B183" s="65" t="s">
        <v>421</v>
      </c>
      <c r="C183" s="67">
        <v>3</v>
      </c>
      <c r="D183" s="30">
        <v>5</v>
      </c>
      <c r="E183" s="30"/>
      <c r="F183" s="30">
        <v>1</v>
      </c>
      <c r="G183" s="30">
        <v>150</v>
      </c>
      <c r="H183" s="30"/>
      <c r="I183" s="30">
        <v>0.83</v>
      </c>
      <c r="J183" s="30">
        <v>95</v>
      </c>
    </row>
    <row r="184" spans="1:10" ht="12.75">
      <c r="A184" s="65" t="s">
        <v>416</v>
      </c>
      <c r="B184" s="65" t="s">
        <v>421</v>
      </c>
      <c r="C184" s="67">
        <v>5</v>
      </c>
      <c r="D184" s="30">
        <v>1</v>
      </c>
      <c r="E184" s="30"/>
      <c r="F184" s="30">
        <v>1</v>
      </c>
      <c r="G184" s="30">
        <v>65</v>
      </c>
      <c r="H184" s="30"/>
      <c r="I184" s="30">
        <v>0.84</v>
      </c>
      <c r="J184" s="30">
        <v>75</v>
      </c>
    </row>
    <row r="185" spans="1:10" ht="12.75">
      <c r="A185" s="65" t="s">
        <v>416</v>
      </c>
      <c r="B185" s="65" t="s">
        <v>421</v>
      </c>
      <c r="C185" s="67">
        <v>5</v>
      </c>
      <c r="D185" s="30">
        <v>1</v>
      </c>
      <c r="E185" s="30"/>
      <c r="F185" s="30">
        <v>2</v>
      </c>
      <c r="G185" s="30">
        <v>65</v>
      </c>
      <c r="H185" s="30"/>
      <c r="I185" s="30">
        <v>0.84</v>
      </c>
      <c r="J185" s="30">
        <v>85</v>
      </c>
    </row>
    <row r="186" spans="1:10" ht="12.75">
      <c r="A186" s="65" t="s">
        <v>416</v>
      </c>
      <c r="B186" s="65" t="s">
        <v>421</v>
      </c>
      <c r="C186" s="67">
        <v>5</v>
      </c>
      <c r="D186" s="30">
        <v>1</v>
      </c>
      <c r="E186" s="30"/>
      <c r="F186" s="30">
        <v>3</v>
      </c>
      <c r="G186" s="30">
        <v>100</v>
      </c>
      <c r="H186" s="30"/>
      <c r="I186" s="30">
        <v>0.88</v>
      </c>
      <c r="J186" s="30">
        <v>85</v>
      </c>
    </row>
    <row r="187" spans="1:10" ht="12.75">
      <c r="A187" s="65" t="s">
        <v>416</v>
      </c>
      <c r="B187" s="65" t="s">
        <v>421</v>
      </c>
      <c r="C187" s="67">
        <v>5</v>
      </c>
      <c r="D187" s="30">
        <v>1</v>
      </c>
      <c r="E187" s="30"/>
      <c r="F187" s="30">
        <v>4</v>
      </c>
      <c r="G187" s="30">
        <v>100</v>
      </c>
      <c r="H187" s="30"/>
      <c r="I187" s="30">
        <v>0.88</v>
      </c>
      <c r="J187" s="30">
        <v>95</v>
      </c>
    </row>
    <row r="188" spans="1:10" ht="12.75">
      <c r="A188" s="65" t="s">
        <v>416</v>
      </c>
      <c r="B188" s="65" t="s">
        <v>421</v>
      </c>
      <c r="C188" s="67">
        <v>5</v>
      </c>
      <c r="D188" s="30">
        <v>2</v>
      </c>
      <c r="E188" s="30"/>
      <c r="F188" s="30">
        <v>1</v>
      </c>
      <c r="G188" s="30">
        <v>65</v>
      </c>
      <c r="H188" s="30"/>
      <c r="I188" s="30">
        <v>0.92</v>
      </c>
      <c r="J188" s="30">
        <v>75</v>
      </c>
    </row>
    <row r="189" spans="1:10" ht="12.75">
      <c r="A189" s="65" t="s">
        <v>416</v>
      </c>
      <c r="B189" s="65" t="s">
        <v>421</v>
      </c>
      <c r="C189" s="67">
        <v>5</v>
      </c>
      <c r="D189" s="30">
        <v>2</v>
      </c>
      <c r="E189" s="30"/>
      <c r="F189" s="30">
        <v>2</v>
      </c>
      <c r="G189" s="30">
        <v>100</v>
      </c>
      <c r="H189" s="30"/>
      <c r="I189" s="30">
        <v>0.89</v>
      </c>
      <c r="J189" s="30">
        <v>85</v>
      </c>
    </row>
    <row r="190" spans="1:10" ht="12.75">
      <c r="A190" s="65" t="s">
        <v>416</v>
      </c>
      <c r="B190" s="65" t="s">
        <v>421</v>
      </c>
      <c r="C190" s="67">
        <v>5</v>
      </c>
      <c r="D190" s="30">
        <v>2</v>
      </c>
      <c r="E190" s="30"/>
      <c r="F190" s="30">
        <v>3</v>
      </c>
      <c r="G190" s="30">
        <v>100</v>
      </c>
      <c r="H190" s="30"/>
      <c r="I190" s="30">
        <v>0.9</v>
      </c>
      <c r="J190" s="30">
        <v>100</v>
      </c>
    </row>
    <row r="191" spans="1:10" ht="12.75">
      <c r="A191" s="65" t="s">
        <v>416</v>
      </c>
      <c r="B191" s="65" t="s">
        <v>421</v>
      </c>
      <c r="C191" s="67">
        <v>5</v>
      </c>
      <c r="D191" s="30">
        <v>2</v>
      </c>
      <c r="E191" s="30"/>
      <c r="F191" s="30">
        <v>4</v>
      </c>
      <c r="G191" s="30">
        <v>100</v>
      </c>
      <c r="H191" s="30"/>
      <c r="I191" s="30">
        <v>0.9</v>
      </c>
      <c r="J191" s="30">
        <v>100</v>
      </c>
    </row>
    <row r="192" spans="1:10" ht="12.75">
      <c r="A192" s="65" t="s">
        <v>416</v>
      </c>
      <c r="B192" s="65" t="s">
        <v>421</v>
      </c>
      <c r="C192" s="67">
        <v>5</v>
      </c>
      <c r="D192" s="30">
        <v>3</v>
      </c>
      <c r="E192" s="30"/>
      <c r="F192" s="30">
        <v>1</v>
      </c>
      <c r="G192" s="30">
        <v>65</v>
      </c>
      <c r="H192" s="30"/>
      <c r="I192" s="30">
        <v>0.84</v>
      </c>
      <c r="J192" s="30">
        <v>85</v>
      </c>
    </row>
    <row r="193" spans="1:10" ht="12.75">
      <c r="A193" s="65" t="s">
        <v>416</v>
      </c>
      <c r="B193" s="65" t="s">
        <v>421</v>
      </c>
      <c r="C193" s="67">
        <v>5</v>
      </c>
      <c r="D193" s="30">
        <v>3</v>
      </c>
      <c r="E193" s="30"/>
      <c r="F193" s="30">
        <v>2</v>
      </c>
      <c r="G193" s="30">
        <v>100</v>
      </c>
      <c r="H193" s="30"/>
      <c r="I193" s="30">
        <v>0.88</v>
      </c>
      <c r="J193" s="30">
        <v>95</v>
      </c>
    </row>
    <row r="194" spans="1:10" ht="12.75">
      <c r="A194" s="65" t="s">
        <v>416</v>
      </c>
      <c r="B194" s="65" t="s">
        <v>421</v>
      </c>
      <c r="C194" s="67">
        <v>5</v>
      </c>
      <c r="D194" s="30">
        <v>3</v>
      </c>
      <c r="E194" s="30"/>
      <c r="F194" s="30">
        <v>3</v>
      </c>
      <c r="G194" s="30">
        <v>100</v>
      </c>
      <c r="H194" s="30"/>
      <c r="I194" s="30">
        <v>0.92</v>
      </c>
      <c r="J194" s="30">
        <v>100</v>
      </c>
    </row>
    <row r="195" spans="1:10" ht="12.75">
      <c r="A195" s="65" t="s">
        <v>416</v>
      </c>
      <c r="B195" s="65" t="s">
        <v>421</v>
      </c>
      <c r="C195" s="67">
        <v>5</v>
      </c>
      <c r="D195" s="30">
        <v>3</v>
      </c>
      <c r="E195" s="30"/>
      <c r="F195" s="30">
        <v>4</v>
      </c>
      <c r="G195" s="30">
        <v>100</v>
      </c>
      <c r="H195" s="30"/>
      <c r="I195" s="30">
        <v>0.92</v>
      </c>
      <c r="J195" s="30">
        <v>110</v>
      </c>
    </row>
    <row r="196" spans="1:10" ht="12.75">
      <c r="A196" s="65" t="s">
        <v>416</v>
      </c>
      <c r="B196" s="65" t="s">
        <v>421</v>
      </c>
      <c r="C196" s="67">
        <v>5</v>
      </c>
      <c r="D196" s="30">
        <v>4</v>
      </c>
      <c r="E196" s="30"/>
      <c r="F196" s="30">
        <v>1</v>
      </c>
      <c r="G196" s="30">
        <v>65</v>
      </c>
      <c r="H196" s="30"/>
      <c r="I196" s="30">
        <v>0.83</v>
      </c>
      <c r="J196" s="30">
        <v>85</v>
      </c>
    </row>
    <row r="197" spans="1:10" ht="12.75">
      <c r="A197" s="65" t="s">
        <v>416</v>
      </c>
      <c r="B197" s="65" t="s">
        <v>421</v>
      </c>
      <c r="C197" s="67">
        <v>5</v>
      </c>
      <c r="D197" s="30">
        <v>5</v>
      </c>
      <c r="E197" s="30"/>
      <c r="F197" s="30">
        <v>1</v>
      </c>
      <c r="G197" s="30">
        <v>65</v>
      </c>
      <c r="H197" s="30"/>
      <c r="I197" s="30">
        <v>0.92</v>
      </c>
      <c r="J197" s="30">
        <v>85</v>
      </c>
    </row>
  </sheetData>
  <sheetProtection password="C13D" sheet="1"/>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W125"/>
  <sheetViews>
    <sheetView zoomScalePageLayoutView="0" workbookViewId="0" topLeftCell="A1">
      <selection activeCell="A1" sqref="A1:R1"/>
    </sheetView>
  </sheetViews>
  <sheetFormatPr defaultColWidth="0" defaultRowHeight="12.75" zeroHeight="1"/>
  <cols>
    <col min="1" max="1" width="6.57421875" style="16" customWidth="1"/>
    <col min="2" max="2" width="2.7109375" style="17" customWidth="1"/>
    <col min="3" max="3" width="2.8515625" style="16" customWidth="1"/>
    <col min="4" max="4" width="4.8515625" style="16" customWidth="1"/>
    <col min="5" max="5" width="9.8515625" style="16" customWidth="1"/>
    <col min="6" max="6" width="8.00390625" style="16" customWidth="1"/>
    <col min="7" max="7" width="13.28125" style="16" customWidth="1"/>
    <col min="8" max="8" width="9.140625" style="16" customWidth="1"/>
    <col min="9" max="9" width="8.28125" style="16" customWidth="1"/>
    <col min="10" max="10" width="9.140625" style="16" customWidth="1"/>
    <col min="11" max="11" width="2.57421875" style="16" customWidth="1"/>
    <col min="12" max="12" width="9.140625" style="16" customWidth="1"/>
    <col min="13" max="13" width="3.28125" style="16" customWidth="1"/>
    <col min="14" max="14" width="2.7109375" style="16" customWidth="1"/>
    <col min="15" max="15" width="43.7109375" style="16" customWidth="1"/>
    <col min="16" max="16" width="1.421875" style="16" customWidth="1"/>
    <col min="17" max="17" width="8.00390625" style="16" customWidth="1"/>
    <col min="18" max="18" width="0.5625" style="16" customWidth="1"/>
    <col min="19" max="16384" width="0" style="16" hidden="1" customWidth="1"/>
  </cols>
  <sheetData>
    <row r="1" spans="1:23" ht="116.25" customHeight="1" thickBot="1">
      <c r="A1" s="391" t="s">
        <v>286</v>
      </c>
      <c r="B1" s="392"/>
      <c r="C1" s="392"/>
      <c r="D1" s="392"/>
      <c r="E1" s="392"/>
      <c r="F1" s="392"/>
      <c r="G1" s="392"/>
      <c r="H1" s="392"/>
      <c r="I1" s="392"/>
      <c r="J1" s="392"/>
      <c r="K1" s="392"/>
      <c r="L1" s="392"/>
      <c r="M1" s="392"/>
      <c r="N1" s="392"/>
      <c r="O1" s="392"/>
      <c r="P1" s="392"/>
      <c r="Q1" s="392"/>
      <c r="R1" s="392"/>
      <c r="S1" s="72"/>
      <c r="T1" s="72"/>
      <c r="U1" s="72"/>
      <c r="V1" s="72"/>
      <c r="W1" s="72"/>
    </row>
    <row r="2" spans="1:23" ht="7.5" customHeight="1">
      <c r="A2" s="393"/>
      <c r="B2" s="132"/>
      <c r="C2" s="111"/>
      <c r="D2" s="111"/>
      <c r="E2" s="111"/>
      <c r="F2" s="111"/>
      <c r="G2" s="111"/>
      <c r="H2" s="111"/>
      <c r="I2" s="111"/>
      <c r="J2" s="111"/>
      <c r="K2" s="111"/>
      <c r="L2" s="111"/>
      <c r="M2" s="111"/>
      <c r="N2" s="111"/>
      <c r="O2" s="111"/>
      <c r="P2" s="194"/>
      <c r="Q2" s="393"/>
      <c r="R2" s="393"/>
      <c r="S2" s="72"/>
      <c r="T2" s="72"/>
      <c r="U2" s="72"/>
      <c r="V2" s="72"/>
      <c r="W2" s="72"/>
    </row>
    <row r="3" spans="1:23" ht="12.75">
      <c r="A3" s="393"/>
      <c r="B3" s="133" t="s">
        <v>6</v>
      </c>
      <c r="C3" s="94" t="s">
        <v>167</v>
      </c>
      <c r="D3" s="105"/>
      <c r="E3" s="105"/>
      <c r="F3" s="105"/>
      <c r="G3" s="11"/>
      <c r="H3" s="11"/>
      <c r="I3" s="11"/>
      <c r="J3" s="11"/>
      <c r="K3" s="11"/>
      <c r="L3" s="11"/>
      <c r="M3" s="12"/>
      <c r="N3" s="12"/>
      <c r="O3" s="12"/>
      <c r="P3" s="114"/>
      <c r="Q3" s="393"/>
      <c r="R3" s="393"/>
      <c r="S3" s="72"/>
      <c r="T3" s="72"/>
      <c r="U3" s="72"/>
      <c r="V3" s="72"/>
      <c r="W3" s="72"/>
    </row>
    <row r="4" spans="1:23" ht="6.75" customHeight="1">
      <c r="A4" s="393"/>
      <c r="B4" s="134"/>
      <c r="C4" s="11"/>
      <c r="D4" s="11"/>
      <c r="E4" s="11"/>
      <c r="F4" s="11"/>
      <c r="G4" s="11"/>
      <c r="H4" s="11"/>
      <c r="I4" s="11"/>
      <c r="J4" s="11"/>
      <c r="K4" s="11"/>
      <c r="L4" s="11"/>
      <c r="M4" s="12"/>
      <c r="N4" s="12"/>
      <c r="O4" s="12"/>
      <c r="P4" s="114"/>
      <c r="Q4" s="393"/>
      <c r="R4" s="393"/>
      <c r="S4" s="72"/>
      <c r="T4" s="72"/>
      <c r="U4" s="72"/>
      <c r="V4" s="72"/>
      <c r="W4" s="72"/>
    </row>
    <row r="5" spans="1:23" ht="12.75">
      <c r="A5" s="393"/>
      <c r="B5" s="134"/>
      <c r="C5" s="94" t="s">
        <v>5</v>
      </c>
      <c r="D5" s="94" t="s">
        <v>7</v>
      </c>
      <c r="E5" s="94"/>
      <c r="F5" s="11"/>
      <c r="G5" s="11"/>
      <c r="H5" s="366" t="s">
        <v>115</v>
      </c>
      <c r="I5" s="394"/>
      <c r="J5" s="97" t="s">
        <v>273</v>
      </c>
      <c r="K5" s="123"/>
      <c r="L5" s="123"/>
      <c r="M5" s="12"/>
      <c r="N5" s="12"/>
      <c r="O5" s="12"/>
      <c r="P5" s="114"/>
      <c r="Q5" s="393"/>
      <c r="R5" s="393"/>
      <c r="S5" s="72"/>
      <c r="T5" s="72"/>
      <c r="U5" s="72"/>
      <c r="V5" s="72"/>
      <c r="W5" s="72"/>
    </row>
    <row r="6" spans="1:23" ht="5.25" customHeight="1">
      <c r="A6" s="393"/>
      <c r="B6" s="134"/>
      <c r="C6" s="94"/>
      <c r="D6" s="94"/>
      <c r="E6" s="94"/>
      <c r="F6" s="11"/>
      <c r="G6" s="11"/>
      <c r="H6" s="11"/>
      <c r="I6" s="11"/>
      <c r="J6" s="11"/>
      <c r="K6" s="11"/>
      <c r="L6" s="11"/>
      <c r="M6" s="12"/>
      <c r="N6" s="12"/>
      <c r="O6" s="12"/>
      <c r="P6" s="114"/>
      <c r="Q6" s="393"/>
      <c r="R6" s="393"/>
      <c r="S6" s="72"/>
      <c r="T6" s="72"/>
      <c r="U6" s="72"/>
      <c r="V6" s="72"/>
      <c r="W6" s="72"/>
    </row>
    <row r="7" spans="1:23" ht="12.75">
      <c r="A7" s="393"/>
      <c r="B7" s="134"/>
      <c r="C7" s="94" t="s">
        <v>10</v>
      </c>
      <c r="D7" s="94" t="s">
        <v>8</v>
      </c>
      <c r="E7" s="94"/>
      <c r="F7" s="11"/>
      <c r="G7" s="11"/>
      <c r="H7" s="366"/>
      <c r="I7" s="373"/>
      <c r="J7" s="373"/>
      <c r="K7" s="373"/>
      <c r="L7" s="367"/>
      <c r="M7" s="97" t="s">
        <v>273</v>
      </c>
      <c r="N7" s="12"/>
      <c r="O7" s="12"/>
      <c r="P7" s="114"/>
      <c r="Q7" s="393"/>
      <c r="R7" s="393"/>
      <c r="S7" s="72"/>
      <c r="T7" s="72"/>
      <c r="U7" s="72"/>
      <c r="V7" s="72"/>
      <c r="W7" s="72"/>
    </row>
    <row r="8" spans="1:23" ht="5.25" customHeight="1">
      <c r="A8" s="393"/>
      <c r="B8" s="134"/>
      <c r="C8" s="94"/>
      <c r="D8" s="94"/>
      <c r="E8" s="94"/>
      <c r="F8" s="11"/>
      <c r="G8" s="11"/>
      <c r="H8" s="11"/>
      <c r="I8" s="11"/>
      <c r="J8" s="11"/>
      <c r="K8" s="11"/>
      <c r="L8" s="11"/>
      <c r="M8" s="12"/>
      <c r="N8" s="12"/>
      <c r="O8" s="12"/>
      <c r="P8" s="114"/>
      <c r="Q8" s="393"/>
      <c r="R8" s="393"/>
      <c r="S8" s="72"/>
      <c r="T8" s="72"/>
      <c r="U8" s="72"/>
      <c r="V8" s="72"/>
      <c r="W8" s="72"/>
    </row>
    <row r="9" spans="1:23" ht="12.75">
      <c r="A9" s="393"/>
      <c r="B9" s="134"/>
      <c r="C9" s="94" t="s">
        <v>11</v>
      </c>
      <c r="D9" s="94" t="s">
        <v>9</v>
      </c>
      <c r="E9" s="94"/>
      <c r="F9" s="11"/>
      <c r="G9" s="11"/>
      <c r="H9" s="197"/>
      <c r="I9" s="11"/>
      <c r="J9" s="11"/>
      <c r="K9" s="11"/>
      <c r="L9" s="11"/>
      <c r="M9" s="12"/>
      <c r="N9" s="11"/>
      <c r="O9" s="12"/>
      <c r="P9" s="114"/>
      <c r="Q9" s="393"/>
      <c r="R9" s="393"/>
      <c r="S9" s="72"/>
      <c r="T9" s="72"/>
      <c r="U9" s="72"/>
      <c r="V9" s="72"/>
      <c r="W9" s="72"/>
    </row>
    <row r="10" spans="1:23" ht="5.25" customHeight="1">
      <c r="A10" s="393"/>
      <c r="B10" s="134"/>
      <c r="C10" s="94"/>
      <c r="D10" s="94"/>
      <c r="E10" s="94"/>
      <c r="F10" s="11"/>
      <c r="G10" s="11"/>
      <c r="H10" s="11"/>
      <c r="I10" s="11"/>
      <c r="J10" s="11"/>
      <c r="K10" s="11"/>
      <c r="L10" s="11"/>
      <c r="M10" s="12"/>
      <c r="N10" s="12"/>
      <c r="O10" s="12"/>
      <c r="P10" s="114"/>
      <c r="Q10" s="393"/>
      <c r="R10" s="393"/>
      <c r="S10" s="72"/>
      <c r="T10" s="72"/>
      <c r="U10" s="72"/>
      <c r="V10" s="72"/>
      <c r="W10" s="72"/>
    </row>
    <row r="11" spans="1:23" ht="13.5" customHeight="1">
      <c r="A11" s="393"/>
      <c r="B11" s="134"/>
      <c r="C11" s="94" t="s">
        <v>12</v>
      </c>
      <c r="D11" s="368" t="s">
        <v>19</v>
      </c>
      <c r="E11" s="368"/>
      <c r="F11" s="11"/>
      <c r="G11" s="11"/>
      <c r="H11" s="197"/>
      <c r="I11" s="94" t="s">
        <v>39</v>
      </c>
      <c r="J11" s="11"/>
      <c r="K11" s="11"/>
      <c r="L11" s="11"/>
      <c r="M11" s="122"/>
      <c r="N11" s="337" t="s">
        <v>18</v>
      </c>
      <c r="O11" s="376" t="s">
        <v>402</v>
      </c>
      <c r="P11" s="125"/>
      <c r="Q11" s="393"/>
      <c r="R11" s="393"/>
      <c r="S11" s="71"/>
      <c r="T11" s="71"/>
      <c r="U11" s="71"/>
      <c r="V11" s="71"/>
      <c r="W11" s="72"/>
    </row>
    <row r="12" spans="1:23" ht="5.25" customHeight="1">
      <c r="A12" s="393"/>
      <c r="B12" s="134"/>
      <c r="C12" s="94"/>
      <c r="D12" s="116"/>
      <c r="E12" s="116"/>
      <c r="F12" s="11"/>
      <c r="G12" s="11"/>
      <c r="H12" s="11"/>
      <c r="I12" s="94"/>
      <c r="J12" s="11"/>
      <c r="K12" s="11"/>
      <c r="L12" s="11"/>
      <c r="M12" s="122"/>
      <c r="N12" s="243"/>
      <c r="O12" s="377"/>
      <c r="P12" s="125"/>
      <c r="Q12" s="393"/>
      <c r="R12" s="393"/>
      <c r="S12" s="71"/>
      <c r="T12" s="71"/>
      <c r="U12" s="71"/>
      <c r="V12" s="71"/>
      <c r="W12" s="72"/>
    </row>
    <row r="13" spans="1:23" ht="12.75" customHeight="1">
      <c r="A13" s="393"/>
      <c r="B13" s="134"/>
      <c r="C13" s="94" t="s">
        <v>13</v>
      </c>
      <c r="D13" s="378" t="s">
        <v>93</v>
      </c>
      <c r="E13" s="379"/>
      <c r="F13" s="379"/>
      <c r="G13" s="380"/>
      <c r="H13" s="20"/>
      <c r="I13" s="12"/>
      <c r="J13" s="12"/>
      <c r="K13" s="12"/>
      <c r="L13" s="11"/>
      <c r="M13" s="122"/>
      <c r="N13" s="243"/>
      <c r="O13" s="377"/>
      <c r="P13" s="114"/>
      <c r="Q13" s="393"/>
      <c r="R13" s="393"/>
      <c r="S13" s="70"/>
      <c r="T13" s="70"/>
      <c r="U13" s="70"/>
      <c r="V13" s="70"/>
      <c r="W13" s="72"/>
    </row>
    <row r="14" spans="1:23" ht="17.25">
      <c r="A14" s="393"/>
      <c r="B14" s="134"/>
      <c r="D14" s="385" t="s">
        <v>81</v>
      </c>
      <c r="E14" s="386"/>
      <c r="F14" s="386"/>
      <c r="G14" s="386"/>
      <c r="H14" s="386"/>
      <c r="I14" s="386"/>
      <c r="J14" s="386"/>
      <c r="K14" s="386"/>
      <c r="L14" s="11"/>
      <c r="M14" s="122"/>
      <c r="N14" s="243"/>
      <c r="O14" s="377"/>
      <c r="P14" s="114"/>
      <c r="Q14" s="393"/>
      <c r="R14" s="393"/>
      <c r="S14" s="70"/>
      <c r="T14" s="70"/>
      <c r="U14" s="70"/>
      <c r="V14" s="70"/>
      <c r="W14" s="72"/>
    </row>
    <row r="15" spans="1:23" ht="12.75" customHeight="1">
      <c r="A15" s="393"/>
      <c r="B15" s="134"/>
      <c r="C15" s="94"/>
      <c r="D15" s="387" t="s">
        <v>309</v>
      </c>
      <c r="E15" s="388"/>
      <c r="F15" s="388"/>
      <c r="G15" s="388"/>
      <c r="H15" s="388"/>
      <c r="I15" s="389"/>
      <c r="J15" s="189"/>
      <c r="K15" s="94" t="str">
        <f>" "&amp;'System Parameters'!$D$14&amp;""</f>
        <v> Feet</v>
      </c>
      <c r="L15" s="12"/>
      <c r="M15" s="122"/>
      <c r="N15" s="243"/>
      <c r="O15" s="377"/>
      <c r="P15" s="93"/>
      <c r="Q15" s="393"/>
      <c r="R15" s="393"/>
      <c r="S15" s="72"/>
      <c r="T15" s="72"/>
      <c r="U15" s="72"/>
      <c r="V15" s="72"/>
      <c r="W15" s="72"/>
    </row>
    <row r="16" spans="1:23" ht="10.5" customHeight="1">
      <c r="A16" s="393"/>
      <c r="B16" s="134"/>
      <c r="C16" s="94"/>
      <c r="D16" s="388"/>
      <c r="E16" s="388"/>
      <c r="F16" s="388"/>
      <c r="G16" s="388"/>
      <c r="H16" s="388"/>
      <c r="I16" s="388"/>
      <c r="J16" s="27"/>
      <c r="K16" s="122"/>
      <c r="L16" s="11"/>
      <c r="M16" s="122"/>
      <c r="N16" s="243"/>
      <c r="O16" s="377"/>
      <c r="P16" s="93"/>
      <c r="Q16" s="393"/>
      <c r="R16" s="393"/>
      <c r="S16" s="72"/>
      <c r="T16" s="72"/>
      <c r="U16" s="72"/>
      <c r="V16" s="72"/>
      <c r="W16" s="72"/>
    </row>
    <row r="17" spans="1:23" ht="12.75" customHeight="1">
      <c r="A17" s="393"/>
      <c r="B17" s="134"/>
      <c r="C17" s="94"/>
      <c r="D17" s="378" t="s">
        <v>308</v>
      </c>
      <c r="E17" s="379"/>
      <c r="F17" s="379"/>
      <c r="G17" s="379"/>
      <c r="H17" s="379"/>
      <c r="I17" s="380"/>
      <c r="J17" s="189"/>
      <c r="K17" s="251" t="s">
        <v>318</v>
      </c>
      <c r="M17" s="97" t="s">
        <v>273</v>
      </c>
      <c r="N17" s="243"/>
      <c r="O17" s="242"/>
      <c r="P17" s="124"/>
      <c r="Q17" s="393"/>
      <c r="R17" s="393"/>
      <c r="S17" s="72"/>
      <c r="T17" s="72"/>
      <c r="U17" s="72"/>
      <c r="V17" s="72"/>
      <c r="W17" s="72"/>
    </row>
    <row r="18" spans="1:23" ht="5.25" customHeight="1">
      <c r="A18" s="393"/>
      <c r="B18" s="134"/>
      <c r="C18" s="94"/>
      <c r="D18" s="12"/>
      <c r="E18" s="12"/>
      <c r="F18" s="12"/>
      <c r="G18" s="12"/>
      <c r="H18" s="12"/>
      <c r="I18" s="12"/>
      <c r="J18" s="12"/>
      <c r="K18" s="12"/>
      <c r="L18" s="11"/>
      <c r="M18" s="122"/>
      <c r="N18" s="243"/>
      <c r="O18" s="242"/>
      <c r="P18" s="124"/>
      <c r="Q18" s="393"/>
      <c r="R18" s="393"/>
      <c r="S18" s="72"/>
      <c r="T18" s="72"/>
      <c r="U18" s="72"/>
      <c r="V18" s="72"/>
      <c r="W18" s="72"/>
    </row>
    <row r="19" spans="1:23" ht="12.75">
      <c r="A19" s="393"/>
      <c r="B19" s="134"/>
      <c r="C19" s="94"/>
      <c r="D19" s="381" t="s">
        <v>317</v>
      </c>
      <c r="E19" s="382"/>
      <c r="F19" s="383"/>
      <c r="G19" s="189">
        <f>IF(J17,VLOOKUP(J17,variables!$I$8:$K$9,variables!$J$1,FALSE),0)</f>
        <v>0</v>
      </c>
      <c r="H19" s="384" t="str">
        <f>" ohms / 1000 "&amp;'System Parameters'!$D$14</f>
        <v> ohms / 1000 Feet</v>
      </c>
      <c r="I19" s="380"/>
      <c r="J19" s="190">
        <f>ROUND(('System Parameters'!$D$6^2)*(G19*(J15/1000)),1)</f>
        <v>0</v>
      </c>
      <c r="K19" s="32" t="s">
        <v>22</v>
      </c>
      <c r="L19" s="11"/>
      <c r="N19" s="12"/>
      <c r="O19" s="123"/>
      <c r="P19" s="124"/>
      <c r="Q19" s="393"/>
      <c r="R19" s="393"/>
      <c r="S19" s="72"/>
      <c r="T19" s="72"/>
      <c r="U19" s="72"/>
      <c r="V19" s="72"/>
      <c r="W19" s="72"/>
    </row>
    <row r="20" spans="1:23" ht="5.25" customHeight="1">
      <c r="A20" s="393"/>
      <c r="B20" s="134"/>
      <c r="C20" s="94"/>
      <c r="D20" s="382"/>
      <c r="E20" s="382"/>
      <c r="F20" s="382"/>
      <c r="G20" s="12"/>
      <c r="H20" s="12"/>
      <c r="I20" s="12"/>
      <c r="J20" s="12"/>
      <c r="K20" s="12"/>
      <c r="L20" s="11"/>
      <c r="M20" s="122"/>
      <c r="N20" s="122"/>
      <c r="O20" s="11"/>
      <c r="P20" s="93"/>
      <c r="Q20" s="393"/>
      <c r="R20" s="393"/>
      <c r="S20" s="72"/>
      <c r="T20" s="72"/>
      <c r="U20" s="72"/>
      <c r="V20" s="72"/>
      <c r="W20" s="72"/>
    </row>
    <row r="21" spans="1:23" ht="12.75" customHeight="1">
      <c r="A21" s="393"/>
      <c r="B21" s="134"/>
      <c r="C21" s="94" t="s">
        <v>14</v>
      </c>
      <c r="D21" s="94" t="s">
        <v>20</v>
      </c>
      <c r="E21" s="94"/>
      <c r="F21" s="11"/>
      <c r="G21" s="11"/>
      <c r="H21" s="197"/>
      <c r="I21" s="94" t="s">
        <v>22</v>
      </c>
      <c r="J21" s="12"/>
      <c r="K21" s="11"/>
      <c r="L21" s="11"/>
      <c r="M21" s="122"/>
      <c r="N21" s="338" t="s">
        <v>21</v>
      </c>
      <c r="O21" s="339" t="s">
        <v>403</v>
      </c>
      <c r="P21" s="93"/>
      <c r="Q21" s="393"/>
      <c r="R21" s="393"/>
      <c r="S21" s="72"/>
      <c r="T21" s="72"/>
      <c r="U21" s="72"/>
      <c r="V21" s="72"/>
      <c r="W21" s="72"/>
    </row>
    <row r="22" spans="1:23" ht="5.25" customHeight="1">
      <c r="A22" s="393"/>
      <c r="B22" s="134"/>
      <c r="C22" s="94"/>
      <c r="D22" s="94"/>
      <c r="E22" s="94"/>
      <c r="F22" s="11"/>
      <c r="G22" s="11"/>
      <c r="H22" s="11"/>
      <c r="I22" s="11"/>
      <c r="J22" s="140"/>
      <c r="K22" s="27"/>
      <c r="L22" s="27"/>
      <c r="M22" s="27"/>
      <c r="N22" s="27"/>
      <c r="O22" s="27"/>
      <c r="P22" s="292"/>
      <c r="Q22" s="393"/>
      <c r="R22" s="393"/>
      <c r="S22" s="72"/>
      <c r="T22" s="72"/>
      <c r="U22" s="72"/>
      <c r="V22" s="72"/>
      <c r="W22" s="72"/>
    </row>
    <row r="23" spans="1:23" ht="12.75" customHeight="1">
      <c r="A23" s="393"/>
      <c r="B23" s="134"/>
      <c r="C23" s="94" t="s">
        <v>15</v>
      </c>
      <c r="D23" s="94" t="s">
        <v>304</v>
      </c>
      <c r="E23" s="94"/>
      <c r="F23" s="11"/>
      <c r="G23" s="11"/>
      <c r="H23" s="287">
        <f>H11+J19+H21</f>
        <v>0</v>
      </c>
      <c r="I23" s="94" t="s">
        <v>22</v>
      </c>
      <c r="J23" s="140"/>
      <c r="K23" s="27"/>
      <c r="L23" s="27"/>
      <c r="M23" s="27"/>
      <c r="N23" s="27"/>
      <c r="O23" s="27"/>
      <c r="P23" s="292"/>
      <c r="Q23" s="393"/>
      <c r="R23" s="393"/>
      <c r="S23" s="72"/>
      <c r="T23" s="72"/>
      <c r="U23" s="72"/>
      <c r="V23" s="72"/>
      <c r="W23" s="72"/>
    </row>
    <row r="24" spans="1:23" ht="5.25" customHeight="1">
      <c r="A24" s="393"/>
      <c r="B24" s="134"/>
      <c r="C24" s="94"/>
      <c r="D24" s="94"/>
      <c r="E24" s="94"/>
      <c r="F24" s="11"/>
      <c r="G24" s="11"/>
      <c r="H24" s="11"/>
      <c r="I24" s="11"/>
      <c r="J24" s="140"/>
      <c r="K24" s="27"/>
      <c r="L24" s="27"/>
      <c r="M24" s="27"/>
      <c r="N24" s="27"/>
      <c r="O24" s="27"/>
      <c r="P24" s="292"/>
      <c r="Q24" s="393"/>
      <c r="R24" s="393"/>
      <c r="S24" s="72"/>
      <c r="T24" s="72"/>
      <c r="U24" s="72"/>
      <c r="V24" s="72"/>
      <c r="W24" s="72"/>
    </row>
    <row r="25" spans="1:23" ht="12.75" customHeight="1">
      <c r="A25" s="393"/>
      <c r="B25" s="134"/>
      <c r="C25" s="94" t="s">
        <v>38</v>
      </c>
      <c r="D25" s="94" t="s">
        <v>16</v>
      </c>
      <c r="E25" s="94"/>
      <c r="F25" s="11"/>
      <c r="G25" s="11"/>
      <c r="H25" s="20"/>
      <c r="I25" s="94" t="s">
        <v>39</v>
      </c>
      <c r="J25" s="27"/>
      <c r="K25" s="27"/>
      <c r="L25" s="27"/>
      <c r="M25" s="27"/>
      <c r="N25" s="27"/>
      <c r="O25" s="27"/>
      <c r="P25" s="292"/>
      <c r="Q25" s="393"/>
      <c r="R25" s="393"/>
      <c r="S25" s="72"/>
      <c r="T25" s="72"/>
      <c r="U25" s="72"/>
      <c r="V25" s="72"/>
      <c r="W25" s="72"/>
    </row>
    <row r="26" spans="1:23" ht="5.25" customHeight="1">
      <c r="A26" s="393"/>
      <c r="B26" s="134"/>
      <c r="C26" s="94"/>
      <c r="D26" s="94"/>
      <c r="E26" s="94"/>
      <c r="F26" s="11"/>
      <c r="G26" s="11"/>
      <c r="H26" s="11"/>
      <c r="I26" s="11"/>
      <c r="J26" s="27"/>
      <c r="K26" s="27"/>
      <c r="L26" s="27"/>
      <c r="M26" s="27"/>
      <c r="N26" s="27"/>
      <c r="O26" s="27"/>
      <c r="P26" s="292"/>
      <c r="Q26" s="393"/>
      <c r="R26" s="393"/>
      <c r="S26" s="72"/>
      <c r="T26" s="72"/>
      <c r="U26" s="72"/>
      <c r="V26" s="72"/>
      <c r="W26" s="72"/>
    </row>
    <row r="27" spans="1:23" ht="12.75" customHeight="1">
      <c r="A27" s="393"/>
      <c r="B27" s="134"/>
      <c r="C27" s="94" t="s">
        <v>46</v>
      </c>
      <c r="D27" s="94" t="s">
        <v>305</v>
      </c>
      <c r="E27" s="94"/>
      <c r="F27" s="11"/>
      <c r="G27" s="11"/>
      <c r="H27" s="332">
        <f>IF(H25,VLOOKUP(H25,variables!$L$5:$M$17,2,FALSE),0)</f>
        <v>0</v>
      </c>
      <c r="I27" s="94" t="s">
        <v>22</v>
      </c>
      <c r="J27" s="395" t="s">
        <v>429</v>
      </c>
      <c r="K27" s="395"/>
      <c r="L27" s="395"/>
      <c r="M27" s="395"/>
      <c r="N27" s="395"/>
      <c r="O27" s="395"/>
      <c r="P27" s="292"/>
      <c r="Q27" s="393"/>
      <c r="R27" s="393"/>
      <c r="S27" s="72"/>
      <c r="T27" s="72"/>
      <c r="U27" s="72"/>
      <c r="V27" s="72"/>
      <c r="W27" s="72"/>
    </row>
    <row r="28" spans="1:23" ht="7.5" customHeight="1">
      <c r="A28" s="393"/>
      <c r="B28" s="134"/>
      <c r="C28" s="11"/>
      <c r="D28" s="11"/>
      <c r="E28" s="11"/>
      <c r="F28" s="11"/>
      <c r="G28" s="11"/>
      <c r="H28" s="11"/>
      <c r="I28" s="11"/>
      <c r="J28" s="27"/>
      <c r="K28" s="27"/>
      <c r="L28" s="27"/>
      <c r="M28" s="27"/>
      <c r="N28" s="27"/>
      <c r="O28" s="27"/>
      <c r="P28" s="292"/>
      <c r="Q28" s="393"/>
      <c r="R28" s="393"/>
      <c r="S28" s="72"/>
      <c r="T28" s="72"/>
      <c r="U28" s="72"/>
      <c r="V28" s="72"/>
      <c r="W28" s="72"/>
    </row>
    <row r="29" spans="1:23" ht="12.75" customHeight="1">
      <c r="A29" s="393"/>
      <c r="B29" s="115"/>
      <c r="C29" s="122"/>
      <c r="D29" s="122"/>
      <c r="E29" s="122"/>
      <c r="F29" s="127"/>
      <c r="G29" s="105" t="s">
        <v>306</v>
      </c>
      <c r="H29" s="105"/>
      <c r="I29" s="105"/>
      <c r="J29" s="105"/>
      <c r="K29" s="11"/>
      <c r="L29" s="198">
        <f>H9*(H23+H27)</f>
        <v>0</v>
      </c>
      <c r="M29" s="105" t="s">
        <v>94</v>
      </c>
      <c r="N29" s="11"/>
      <c r="O29" s="11"/>
      <c r="P29" s="93"/>
      <c r="Q29" s="393"/>
      <c r="R29" s="393"/>
      <c r="S29" s="72"/>
      <c r="T29" s="72"/>
      <c r="U29" s="72"/>
      <c r="V29" s="72"/>
      <c r="W29" s="72"/>
    </row>
    <row r="30" spans="1:23" ht="7.5" customHeight="1" thickBot="1">
      <c r="A30" s="393"/>
      <c r="B30" s="136"/>
      <c r="C30" s="102"/>
      <c r="D30" s="102"/>
      <c r="E30" s="102"/>
      <c r="F30" s="128"/>
      <c r="G30" s="129"/>
      <c r="H30" s="129"/>
      <c r="I30" s="129"/>
      <c r="J30" s="129"/>
      <c r="K30" s="108"/>
      <c r="L30" s="108"/>
      <c r="M30" s="129"/>
      <c r="N30" s="108"/>
      <c r="O30" s="108"/>
      <c r="P30" s="130"/>
      <c r="Q30" s="393"/>
      <c r="R30" s="393"/>
      <c r="S30" s="72"/>
      <c r="T30" s="72"/>
      <c r="U30" s="72"/>
      <c r="V30" s="72"/>
      <c r="W30" s="72"/>
    </row>
    <row r="31" spans="1:23" ht="7.5" customHeight="1" thickBot="1">
      <c r="A31" s="393"/>
      <c r="B31" s="396"/>
      <c r="C31" s="397"/>
      <c r="D31" s="397"/>
      <c r="E31" s="397"/>
      <c r="F31" s="397"/>
      <c r="G31" s="397"/>
      <c r="H31" s="397"/>
      <c r="I31" s="397"/>
      <c r="J31" s="397"/>
      <c r="K31" s="397"/>
      <c r="L31" s="397"/>
      <c r="M31" s="397"/>
      <c r="N31" s="397"/>
      <c r="O31" s="397"/>
      <c r="P31" s="397"/>
      <c r="Q31" s="393"/>
      <c r="R31" s="393"/>
      <c r="S31" s="72"/>
      <c r="T31" s="72"/>
      <c r="U31" s="72"/>
      <c r="V31" s="72"/>
      <c r="W31" s="72"/>
    </row>
    <row r="32" spans="1:23" ht="7.5" customHeight="1">
      <c r="A32" s="393"/>
      <c r="B32" s="137"/>
      <c r="C32" s="90"/>
      <c r="D32" s="90"/>
      <c r="E32" s="90"/>
      <c r="F32" s="90"/>
      <c r="G32" s="90"/>
      <c r="H32" s="90"/>
      <c r="I32" s="90"/>
      <c r="J32" s="90"/>
      <c r="K32" s="90"/>
      <c r="L32" s="90"/>
      <c r="M32" s="111"/>
      <c r="N32" s="111"/>
      <c r="O32" s="90"/>
      <c r="P32" s="91"/>
      <c r="Q32" s="393"/>
      <c r="R32" s="393"/>
      <c r="S32" s="72"/>
      <c r="T32" s="72"/>
      <c r="U32" s="72"/>
      <c r="V32" s="72"/>
      <c r="W32" s="72"/>
    </row>
    <row r="33" spans="1:23" ht="12.75">
      <c r="A33" s="393"/>
      <c r="B33" s="133" t="s">
        <v>40</v>
      </c>
      <c r="C33" s="94" t="s">
        <v>168</v>
      </c>
      <c r="D33" s="105"/>
      <c r="E33" s="105"/>
      <c r="F33" s="105"/>
      <c r="G33" s="11"/>
      <c r="H33" s="11"/>
      <c r="I33" s="11"/>
      <c r="J33" s="11"/>
      <c r="K33" s="11"/>
      <c r="L33" s="11"/>
      <c r="M33" s="122"/>
      <c r="N33" s="122"/>
      <c r="O33" s="11"/>
      <c r="P33" s="93"/>
      <c r="Q33" s="393"/>
      <c r="R33" s="393"/>
      <c r="S33" s="72"/>
      <c r="T33" s="72"/>
      <c r="U33" s="72"/>
      <c r="V33" s="72"/>
      <c r="W33" s="72"/>
    </row>
    <row r="34" spans="1:23" ht="7.5" customHeight="1">
      <c r="A34" s="393"/>
      <c r="B34" s="134"/>
      <c r="C34" s="11"/>
      <c r="D34" s="11"/>
      <c r="E34" s="11"/>
      <c r="F34" s="11"/>
      <c r="G34" s="11"/>
      <c r="H34" s="11"/>
      <c r="I34" s="11"/>
      <c r="J34" s="11"/>
      <c r="K34" s="11"/>
      <c r="L34" s="11"/>
      <c r="M34" s="122"/>
      <c r="N34" s="122"/>
      <c r="O34" s="11"/>
      <c r="P34" s="93"/>
      <c r="Q34" s="393"/>
      <c r="R34" s="393"/>
      <c r="S34" s="72"/>
      <c r="T34" s="72"/>
      <c r="U34" s="72"/>
      <c r="V34" s="72"/>
      <c r="W34" s="72"/>
    </row>
    <row r="35" spans="1:23" ht="12.75">
      <c r="A35" s="393"/>
      <c r="B35" s="134"/>
      <c r="C35" s="94" t="s">
        <v>5</v>
      </c>
      <c r="D35" s="94" t="s">
        <v>7</v>
      </c>
      <c r="E35" s="94"/>
      <c r="F35" s="11"/>
      <c r="G35" s="11"/>
      <c r="H35" s="366"/>
      <c r="I35" s="394"/>
      <c r="J35" s="97" t="s">
        <v>273</v>
      </c>
      <c r="K35" s="123"/>
      <c r="L35" s="123"/>
      <c r="M35" s="122"/>
      <c r="N35" s="122"/>
      <c r="O35" s="123"/>
      <c r="P35" s="93"/>
      <c r="Q35" s="393"/>
      <c r="R35" s="393"/>
      <c r="S35" s="72"/>
      <c r="T35" s="72"/>
      <c r="U35" s="72"/>
      <c r="V35" s="72"/>
      <c r="W35" s="72"/>
    </row>
    <row r="36" spans="1:23" ht="5.25" customHeight="1">
      <c r="A36" s="393"/>
      <c r="B36" s="134"/>
      <c r="C36" s="94"/>
      <c r="D36" s="94"/>
      <c r="E36" s="94"/>
      <c r="F36" s="11"/>
      <c r="G36" s="11"/>
      <c r="H36" s="11"/>
      <c r="I36" s="11"/>
      <c r="J36" s="11"/>
      <c r="K36" s="11"/>
      <c r="L36" s="11"/>
      <c r="M36" s="122"/>
      <c r="N36" s="122"/>
      <c r="O36" s="11"/>
      <c r="P36" s="93"/>
      <c r="Q36" s="393"/>
      <c r="R36" s="393"/>
      <c r="S36" s="72"/>
      <c r="T36" s="72"/>
      <c r="U36" s="72"/>
      <c r="V36" s="72"/>
      <c r="W36" s="72"/>
    </row>
    <row r="37" spans="1:23" ht="12.75">
      <c r="A37" s="393"/>
      <c r="B37" s="134"/>
      <c r="C37" s="94" t="s">
        <v>10</v>
      </c>
      <c r="D37" s="94" t="s">
        <v>8</v>
      </c>
      <c r="E37" s="94"/>
      <c r="F37" s="11"/>
      <c r="G37" s="11"/>
      <c r="H37" s="366"/>
      <c r="I37" s="373"/>
      <c r="J37" s="373"/>
      <c r="K37" s="373"/>
      <c r="L37" s="367"/>
      <c r="M37" s="97" t="s">
        <v>273</v>
      </c>
      <c r="N37" s="122"/>
      <c r="O37" s="123"/>
      <c r="P37" s="124"/>
      <c r="Q37" s="393"/>
      <c r="R37" s="393"/>
      <c r="S37" s="72"/>
      <c r="T37" s="72"/>
      <c r="U37" s="72"/>
      <c r="V37" s="72"/>
      <c r="W37" s="72"/>
    </row>
    <row r="38" spans="1:23" ht="5.25" customHeight="1">
      <c r="A38" s="393"/>
      <c r="B38" s="134"/>
      <c r="C38" s="94"/>
      <c r="D38" s="94"/>
      <c r="E38" s="94"/>
      <c r="F38" s="11"/>
      <c r="G38" s="11"/>
      <c r="H38" s="11"/>
      <c r="I38" s="11"/>
      <c r="J38" s="11"/>
      <c r="K38" s="11"/>
      <c r="L38" s="11"/>
      <c r="M38" s="122"/>
      <c r="N38" s="122"/>
      <c r="O38" s="11"/>
      <c r="P38" s="93"/>
      <c r="Q38" s="393"/>
      <c r="R38" s="393"/>
      <c r="S38" s="72"/>
      <c r="T38" s="72"/>
      <c r="U38" s="72"/>
      <c r="V38" s="72"/>
      <c r="W38" s="72"/>
    </row>
    <row r="39" spans="1:23" ht="12.75">
      <c r="A39" s="393"/>
      <c r="B39" s="134"/>
      <c r="C39" s="94" t="s">
        <v>11</v>
      </c>
      <c r="D39" s="94" t="s">
        <v>9</v>
      </c>
      <c r="E39" s="94"/>
      <c r="F39" s="11"/>
      <c r="G39" s="11"/>
      <c r="H39" s="197"/>
      <c r="I39" s="11"/>
      <c r="J39" s="11"/>
      <c r="K39" s="11"/>
      <c r="L39" s="11"/>
      <c r="M39" s="122"/>
      <c r="N39" s="122"/>
      <c r="O39" s="11"/>
      <c r="P39" s="93"/>
      <c r="Q39" s="393"/>
      <c r="R39" s="393"/>
      <c r="S39" s="72"/>
      <c r="T39" s="72"/>
      <c r="U39" s="72"/>
      <c r="V39" s="72"/>
      <c r="W39" s="72"/>
    </row>
    <row r="40" spans="1:23" ht="5.25" customHeight="1">
      <c r="A40" s="393"/>
      <c r="B40" s="134"/>
      <c r="C40" s="94"/>
      <c r="D40" s="94"/>
      <c r="E40" s="94"/>
      <c r="F40" s="11"/>
      <c r="G40" s="11"/>
      <c r="H40" s="11"/>
      <c r="I40" s="11"/>
      <c r="J40" s="11"/>
      <c r="K40" s="11"/>
      <c r="L40" s="11"/>
      <c r="M40" s="122"/>
      <c r="N40" s="122"/>
      <c r="O40" s="11"/>
      <c r="P40" s="93"/>
      <c r="Q40" s="393"/>
      <c r="R40" s="393"/>
      <c r="S40" s="72"/>
      <c r="T40" s="72"/>
      <c r="U40" s="72"/>
      <c r="V40" s="72"/>
      <c r="W40" s="72"/>
    </row>
    <row r="41" spans="1:23" ht="12.75" customHeight="1">
      <c r="A41" s="393"/>
      <c r="B41" s="134"/>
      <c r="C41" s="94" t="s">
        <v>12</v>
      </c>
      <c r="D41" s="368" t="s">
        <v>19</v>
      </c>
      <c r="E41" s="368"/>
      <c r="F41" s="11"/>
      <c r="G41" s="11"/>
      <c r="H41" s="197"/>
      <c r="I41" s="94" t="s">
        <v>39</v>
      </c>
      <c r="J41" s="11"/>
      <c r="K41" s="11"/>
      <c r="L41" s="11"/>
      <c r="M41" s="122"/>
      <c r="N41" s="337" t="s">
        <v>18</v>
      </c>
      <c r="O41" s="376" t="s">
        <v>402</v>
      </c>
      <c r="P41" s="125"/>
      <c r="Q41" s="393"/>
      <c r="R41" s="393"/>
      <c r="S41" s="71"/>
      <c r="T41" s="71"/>
      <c r="U41" s="71"/>
      <c r="V41" s="71"/>
      <c r="W41" s="72"/>
    </row>
    <row r="42" spans="1:23" ht="5.25" customHeight="1">
      <c r="A42" s="393"/>
      <c r="B42" s="134"/>
      <c r="C42" s="94"/>
      <c r="D42" s="94"/>
      <c r="E42" s="94"/>
      <c r="F42" s="11"/>
      <c r="G42" s="11"/>
      <c r="H42" s="11"/>
      <c r="I42" s="11"/>
      <c r="J42" s="11"/>
      <c r="K42" s="11"/>
      <c r="L42" s="11"/>
      <c r="M42" s="122"/>
      <c r="N42" s="243"/>
      <c r="O42" s="377"/>
      <c r="P42" s="114"/>
      <c r="Q42" s="393"/>
      <c r="R42" s="393"/>
      <c r="S42" s="70"/>
      <c r="T42" s="70"/>
      <c r="U42" s="70"/>
      <c r="V42" s="70"/>
      <c r="W42" s="72"/>
    </row>
    <row r="43" spans="1:23" ht="12.75" customHeight="1">
      <c r="A43" s="393"/>
      <c r="B43" s="134"/>
      <c r="C43" s="94" t="s">
        <v>13</v>
      </c>
      <c r="D43" s="378" t="s">
        <v>93</v>
      </c>
      <c r="E43" s="379"/>
      <c r="F43" s="379"/>
      <c r="G43" s="380"/>
      <c r="H43" s="20"/>
      <c r="I43" s="12"/>
      <c r="J43" s="12"/>
      <c r="K43" s="12"/>
      <c r="L43" s="11"/>
      <c r="M43" s="122"/>
      <c r="N43" s="243"/>
      <c r="O43" s="377"/>
      <c r="P43" s="114"/>
      <c r="Q43" s="393"/>
      <c r="R43" s="393"/>
      <c r="S43" s="70"/>
      <c r="T43" s="70"/>
      <c r="U43" s="70"/>
      <c r="V43" s="70"/>
      <c r="W43" s="72"/>
    </row>
    <row r="44" spans="1:23" ht="17.25">
      <c r="A44" s="393"/>
      <c r="B44" s="134"/>
      <c r="D44" s="385" t="s">
        <v>81</v>
      </c>
      <c r="E44" s="386"/>
      <c r="F44" s="386"/>
      <c r="G44" s="386"/>
      <c r="H44" s="386"/>
      <c r="I44" s="386"/>
      <c r="J44" s="386"/>
      <c r="K44" s="386"/>
      <c r="L44" s="11"/>
      <c r="M44" s="122"/>
      <c r="N44" s="243"/>
      <c r="O44" s="377"/>
      <c r="P44" s="114"/>
      <c r="Q44" s="393"/>
      <c r="R44" s="393"/>
      <c r="S44" s="70"/>
      <c r="T44" s="70"/>
      <c r="U44" s="70"/>
      <c r="V44" s="70"/>
      <c r="W44" s="72"/>
    </row>
    <row r="45" spans="1:23" ht="12.75" customHeight="1">
      <c r="A45" s="393"/>
      <c r="B45" s="134"/>
      <c r="C45" s="94"/>
      <c r="D45" s="387" t="s">
        <v>309</v>
      </c>
      <c r="E45" s="388"/>
      <c r="F45" s="388"/>
      <c r="G45" s="388"/>
      <c r="H45" s="388"/>
      <c r="I45" s="389"/>
      <c r="J45" s="189"/>
      <c r="K45" s="94" t="str">
        <f>" "&amp;'System Parameters'!$D$14&amp;""</f>
        <v> Feet</v>
      </c>
      <c r="L45" s="12"/>
      <c r="M45" s="122"/>
      <c r="N45" s="243"/>
      <c r="O45" s="377"/>
      <c r="P45" s="93"/>
      <c r="Q45" s="393"/>
      <c r="R45" s="393"/>
      <c r="S45" s="72"/>
      <c r="T45" s="72"/>
      <c r="U45" s="72"/>
      <c r="V45" s="72"/>
      <c r="W45" s="72"/>
    </row>
    <row r="46" spans="1:23" ht="10.5" customHeight="1">
      <c r="A46" s="393"/>
      <c r="B46" s="134"/>
      <c r="C46" s="94"/>
      <c r="D46" s="388"/>
      <c r="E46" s="388"/>
      <c r="F46" s="388"/>
      <c r="G46" s="388"/>
      <c r="H46" s="388"/>
      <c r="I46" s="388"/>
      <c r="J46" s="27"/>
      <c r="K46" s="122"/>
      <c r="L46" s="11"/>
      <c r="M46" s="122"/>
      <c r="N46" s="243"/>
      <c r="O46" s="377"/>
      <c r="P46" s="93"/>
      <c r="Q46" s="393"/>
      <c r="R46" s="393"/>
      <c r="S46" s="72"/>
      <c r="T46" s="72"/>
      <c r="U46" s="72"/>
      <c r="V46" s="72"/>
      <c r="W46" s="72"/>
    </row>
    <row r="47" spans="1:23" ht="12.75" customHeight="1">
      <c r="A47" s="393"/>
      <c r="B47" s="134"/>
      <c r="C47" s="94"/>
      <c r="D47" s="378" t="s">
        <v>308</v>
      </c>
      <c r="E47" s="379"/>
      <c r="F47" s="379"/>
      <c r="G47" s="379"/>
      <c r="H47" s="379"/>
      <c r="I47" s="380"/>
      <c r="J47" s="189"/>
      <c r="K47" s="251" t="s">
        <v>318</v>
      </c>
      <c r="M47" s="97" t="s">
        <v>273</v>
      </c>
      <c r="N47" s="243"/>
      <c r="O47" s="123"/>
      <c r="P47" s="124"/>
      <c r="Q47" s="393"/>
      <c r="R47" s="393"/>
      <c r="S47" s="72"/>
      <c r="T47" s="72"/>
      <c r="U47" s="72"/>
      <c r="V47" s="72"/>
      <c r="W47" s="72"/>
    </row>
    <row r="48" spans="1:23" ht="5.25" customHeight="1">
      <c r="A48" s="393"/>
      <c r="B48" s="134"/>
      <c r="C48" s="94"/>
      <c r="D48" s="12"/>
      <c r="E48" s="12"/>
      <c r="F48" s="12"/>
      <c r="G48" s="12"/>
      <c r="H48" s="12"/>
      <c r="I48" s="12"/>
      <c r="J48" s="12"/>
      <c r="K48" s="12"/>
      <c r="L48" s="11"/>
      <c r="M48" s="122"/>
      <c r="N48" s="243"/>
      <c r="O48" s="123"/>
      <c r="P48" s="124"/>
      <c r="Q48" s="393"/>
      <c r="R48" s="393"/>
      <c r="S48" s="72"/>
      <c r="T48" s="72"/>
      <c r="U48" s="72"/>
      <c r="V48" s="72"/>
      <c r="W48" s="72"/>
    </row>
    <row r="49" spans="1:23" ht="12.75">
      <c r="A49" s="393"/>
      <c r="B49" s="134"/>
      <c r="C49" s="94"/>
      <c r="D49" s="381" t="s">
        <v>317</v>
      </c>
      <c r="E49" s="382"/>
      <c r="F49" s="383"/>
      <c r="G49" s="189">
        <f>IF(J47,VLOOKUP(J47,variables!$I$8:$K$9,variables!$J$1,FALSE),0)</f>
        <v>0</v>
      </c>
      <c r="H49" s="384" t="str">
        <f>" ohms / 1000 "&amp;'System Parameters'!$D$14</f>
        <v> ohms / 1000 Feet</v>
      </c>
      <c r="I49" s="380"/>
      <c r="J49" s="190">
        <f>ROUND(('System Parameters'!$D$6^2)*(G49*(J45/1000)),1)</f>
        <v>0</v>
      </c>
      <c r="K49" s="32" t="s">
        <v>22</v>
      </c>
      <c r="L49" s="11"/>
      <c r="N49" s="12"/>
      <c r="O49" s="123"/>
      <c r="P49" s="124"/>
      <c r="Q49" s="393"/>
      <c r="R49" s="393"/>
      <c r="S49" s="72"/>
      <c r="T49" s="72"/>
      <c r="U49" s="72"/>
      <c r="V49" s="72"/>
      <c r="W49" s="72"/>
    </row>
    <row r="50" spans="1:23" ht="5.25" customHeight="1">
      <c r="A50" s="393"/>
      <c r="B50" s="134"/>
      <c r="C50" s="94"/>
      <c r="D50" s="382"/>
      <c r="E50" s="382"/>
      <c r="F50" s="382"/>
      <c r="G50" s="12"/>
      <c r="H50" s="12"/>
      <c r="I50" s="12"/>
      <c r="J50" s="12"/>
      <c r="K50" s="12"/>
      <c r="L50" s="11"/>
      <c r="M50" s="122"/>
      <c r="N50" s="122"/>
      <c r="O50" s="11"/>
      <c r="P50" s="93"/>
      <c r="Q50" s="393"/>
      <c r="R50" s="393"/>
      <c r="S50" s="72"/>
      <c r="T50" s="72"/>
      <c r="U50" s="72"/>
      <c r="V50" s="72"/>
      <c r="W50" s="72"/>
    </row>
    <row r="51" spans="1:23" ht="12.75" customHeight="1">
      <c r="A51" s="393"/>
      <c r="B51" s="134"/>
      <c r="C51" s="94" t="s">
        <v>14</v>
      </c>
      <c r="D51" s="94" t="s">
        <v>20</v>
      </c>
      <c r="E51" s="94"/>
      <c r="F51" s="11"/>
      <c r="G51" s="11"/>
      <c r="H51" s="197"/>
      <c r="I51" s="94" t="s">
        <v>22</v>
      </c>
      <c r="J51" s="11"/>
      <c r="K51" s="11"/>
      <c r="L51" s="11"/>
      <c r="M51" s="122"/>
      <c r="N51" s="338" t="s">
        <v>21</v>
      </c>
      <c r="O51" s="339" t="s">
        <v>403</v>
      </c>
      <c r="P51" s="93"/>
      <c r="Q51" s="393"/>
      <c r="R51" s="393"/>
      <c r="S51" s="72"/>
      <c r="T51" s="72"/>
      <c r="U51" s="72"/>
      <c r="V51" s="72"/>
      <c r="W51" s="72"/>
    </row>
    <row r="52" spans="1:23" ht="5.25" customHeight="1">
      <c r="A52" s="393"/>
      <c r="B52" s="134"/>
      <c r="C52" s="94"/>
      <c r="D52" s="94"/>
      <c r="E52" s="94"/>
      <c r="F52" s="11"/>
      <c r="G52" s="11"/>
      <c r="H52" s="11"/>
      <c r="I52" s="11"/>
      <c r="J52" s="11"/>
      <c r="K52" s="11"/>
      <c r="L52" s="11"/>
      <c r="M52" s="122"/>
      <c r="N52" s="122"/>
      <c r="O52" s="11"/>
      <c r="P52" s="93"/>
      <c r="Q52" s="393"/>
      <c r="R52" s="393"/>
      <c r="S52" s="72"/>
      <c r="T52" s="72"/>
      <c r="U52" s="72"/>
      <c r="V52" s="72"/>
      <c r="W52" s="72"/>
    </row>
    <row r="53" spans="1:23" ht="12.75" customHeight="1">
      <c r="A53" s="393"/>
      <c r="B53" s="134"/>
      <c r="C53" s="94" t="s">
        <v>15</v>
      </c>
      <c r="D53" s="94" t="s">
        <v>304</v>
      </c>
      <c r="E53" s="94"/>
      <c r="F53" s="11"/>
      <c r="G53" s="11"/>
      <c r="H53" s="287">
        <f>H41+J49+H51</f>
        <v>0</v>
      </c>
      <c r="I53" s="94" t="s">
        <v>22</v>
      </c>
      <c r="J53" s="123"/>
      <c r="K53" s="123"/>
      <c r="L53" s="11"/>
      <c r="M53" s="122"/>
      <c r="N53" s="122"/>
      <c r="O53" s="123"/>
      <c r="P53" s="93"/>
      <c r="Q53" s="393"/>
      <c r="R53" s="393"/>
      <c r="S53" s="72"/>
      <c r="T53" s="72"/>
      <c r="U53" s="72"/>
      <c r="V53" s="72"/>
      <c r="W53" s="72"/>
    </row>
    <row r="54" spans="1:23" ht="5.25" customHeight="1">
      <c r="A54" s="393"/>
      <c r="B54" s="134"/>
      <c r="C54" s="94"/>
      <c r="D54" s="94"/>
      <c r="E54" s="94"/>
      <c r="F54" s="11"/>
      <c r="G54" s="11"/>
      <c r="H54" s="11"/>
      <c r="I54" s="11"/>
      <c r="J54" s="11"/>
      <c r="K54" s="11"/>
      <c r="L54" s="11"/>
      <c r="M54" s="122"/>
      <c r="N54" s="122"/>
      <c r="O54" s="11"/>
      <c r="P54" s="93"/>
      <c r="Q54" s="393"/>
      <c r="R54" s="393"/>
      <c r="S54" s="72"/>
      <c r="T54" s="72"/>
      <c r="U54" s="72"/>
      <c r="V54" s="72"/>
      <c r="W54" s="72"/>
    </row>
    <row r="55" spans="1:23" ht="12.75" customHeight="1">
      <c r="A55" s="393"/>
      <c r="B55" s="134"/>
      <c r="C55" s="94" t="s">
        <v>38</v>
      </c>
      <c r="D55" s="94" t="s">
        <v>16</v>
      </c>
      <c r="E55" s="94"/>
      <c r="F55" s="11"/>
      <c r="G55" s="11"/>
      <c r="H55" s="20"/>
      <c r="I55" s="94" t="s">
        <v>39</v>
      </c>
      <c r="J55" s="123"/>
      <c r="K55" s="123"/>
      <c r="L55" s="123"/>
      <c r="M55" s="122"/>
      <c r="N55" s="122"/>
      <c r="O55" s="11"/>
      <c r="P55" s="93"/>
      <c r="Q55" s="393"/>
      <c r="R55" s="393"/>
      <c r="S55" s="72"/>
      <c r="T55" s="72"/>
      <c r="U55" s="72"/>
      <c r="V55" s="72"/>
      <c r="W55" s="72"/>
    </row>
    <row r="56" spans="1:23" ht="5.25" customHeight="1">
      <c r="A56" s="393"/>
      <c r="B56" s="134"/>
      <c r="C56" s="94"/>
      <c r="D56" s="94"/>
      <c r="E56" s="94"/>
      <c r="F56" s="11"/>
      <c r="G56" s="11"/>
      <c r="H56" s="11"/>
      <c r="I56" s="11"/>
      <c r="J56" s="11"/>
      <c r="K56" s="11"/>
      <c r="L56" s="11"/>
      <c r="M56" s="122"/>
      <c r="N56" s="122"/>
      <c r="O56" s="11"/>
      <c r="P56" s="93"/>
      <c r="Q56" s="393"/>
      <c r="R56" s="393"/>
      <c r="S56" s="72"/>
      <c r="T56" s="72"/>
      <c r="U56" s="72"/>
      <c r="V56" s="72"/>
      <c r="W56" s="72"/>
    </row>
    <row r="57" spans="1:23" ht="12.75" customHeight="1">
      <c r="A57" s="393"/>
      <c r="B57" s="134"/>
      <c r="C57" s="94" t="s">
        <v>46</v>
      </c>
      <c r="D57" s="94" t="s">
        <v>305</v>
      </c>
      <c r="E57" s="94"/>
      <c r="F57" s="11"/>
      <c r="G57" s="11"/>
      <c r="H57" s="332">
        <f>IF(H55,VLOOKUP(H55,variables!$L$5:$M$17,2,FALSE),0)</f>
        <v>0</v>
      </c>
      <c r="I57" s="94" t="s">
        <v>22</v>
      </c>
      <c r="J57" s="335" t="s">
        <v>429</v>
      </c>
      <c r="K57" s="11"/>
      <c r="L57" s="11"/>
      <c r="M57" s="122"/>
      <c r="N57" s="122"/>
      <c r="O57" s="11"/>
      <c r="P57" s="93"/>
      <c r="Q57" s="393"/>
      <c r="R57" s="393"/>
      <c r="S57" s="72"/>
      <c r="T57" s="72"/>
      <c r="U57" s="72"/>
      <c r="V57" s="72"/>
      <c r="W57" s="72"/>
    </row>
    <row r="58" spans="1:23" ht="7.5" customHeight="1">
      <c r="A58" s="393"/>
      <c r="B58" s="134"/>
      <c r="C58" s="11"/>
      <c r="D58" s="11"/>
      <c r="E58" s="11"/>
      <c r="F58" s="11"/>
      <c r="G58" s="11"/>
      <c r="H58" s="11"/>
      <c r="I58" s="11"/>
      <c r="J58" s="11"/>
      <c r="K58" s="11"/>
      <c r="L58" s="11"/>
      <c r="M58" s="122"/>
      <c r="N58" s="122"/>
      <c r="O58" s="11"/>
      <c r="P58" s="93"/>
      <c r="Q58" s="393"/>
      <c r="R58" s="393"/>
      <c r="S58" s="72"/>
      <c r="T58" s="72"/>
      <c r="U58" s="72"/>
      <c r="V58" s="72"/>
      <c r="W58" s="72"/>
    </row>
    <row r="59" spans="1:23" ht="12.75" customHeight="1">
      <c r="A59" s="393"/>
      <c r="B59" s="115"/>
      <c r="C59" s="122"/>
      <c r="D59" s="122"/>
      <c r="E59" s="122"/>
      <c r="F59" s="127"/>
      <c r="G59" s="105" t="s">
        <v>41</v>
      </c>
      <c r="H59" s="105"/>
      <c r="I59" s="105"/>
      <c r="J59" s="105"/>
      <c r="K59" s="11"/>
      <c r="L59" s="198">
        <f>H39*(H53+H57)</f>
        <v>0</v>
      </c>
      <c r="M59" s="105" t="s">
        <v>94</v>
      </c>
      <c r="N59" s="11"/>
      <c r="O59" s="11"/>
      <c r="P59" s="93"/>
      <c r="Q59" s="393"/>
      <c r="R59" s="393"/>
      <c r="S59" s="72"/>
      <c r="T59" s="72"/>
      <c r="U59" s="72"/>
      <c r="V59" s="72"/>
      <c r="W59" s="72"/>
    </row>
    <row r="60" spans="1:23" ht="7.5" customHeight="1" thickBot="1">
      <c r="A60" s="393"/>
      <c r="B60" s="138"/>
      <c r="C60" s="108"/>
      <c r="D60" s="109"/>
      <c r="E60" s="108"/>
      <c r="F60" s="108"/>
      <c r="G60" s="108"/>
      <c r="H60" s="108"/>
      <c r="I60" s="108"/>
      <c r="J60" s="108"/>
      <c r="K60" s="108"/>
      <c r="L60" s="108"/>
      <c r="M60" s="108"/>
      <c r="N60" s="108"/>
      <c r="O60" s="108"/>
      <c r="P60" s="130"/>
      <c r="Q60" s="393"/>
      <c r="R60" s="393"/>
      <c r="S60" s="72"/>
      <c r="T60" s="72"/>
      <c r="U60" s="72"/>
      <c r="V60" s="72"/>
      <c r="W60" s="72"/>
    </row>
    <row r="61" spans="1:23" ht="7.5" customHeight="1" thickBot="1">
      <c r="A61" s="393"/>
      <c r="B61" s="398"/>
      <c r="C61" s="397"/>
      <c r="D61" s="397"/>
      <c r="E61" s="397"/>
      <c r="F61" s="397"/>
      <c r="G61" s="397"/>
      <c r="H61" s="397"/>
      <c r="I61" s="397"/>
      <c r="J61" s="397"/>
      <c r="K61" s="397"/>
      <c r="L61" s="397"/>
      <c r="M61" s="397"/>
      <c r="N61" s="397"/>
      <c r="O61" s="397"/>
      <c r="P61" s="397"/>
      <c r="Q61" s="393"/>
      <c r="R61" s="393"/>
      <c r="S61" s="72"/>
      <c r="T61" s="72"/>
      <c r="U61" s="72"/>
      <c r="V61" s="72"/>
      <c r="W61" s="72"/>
    </row>
    <row r="62" spans="1:23" ht="7.5" customHeight="1">
      <c r="A62" s="393"/>
      <c r="B62" s="137"/>
      <c r="C62" s="90"/>
      <c r="D62" s="119"/>
      <c r="E62" s="90"/>
      <c r="F62" s="90"/>
      <c r="G62" s="90"/>
      <c r="H62" s="90"/>
      <c r="I62" s="90"/>
      <c r="J62" s="90"/>
      <c r="K62" s="90"/>
      <c r="L62" s="90"/>
      <c r="M62" s="90"/>
      <c r="N62" s="90"/>
      <c r="O62" s="90"/>
      <c r="P62" s="91"/>
      <c r="Q62" s="393"/>
      <c r="R62" s="393"/>
      <c r="S62" s="72"/>
      <c r="T62" s="72"/>
      <c r="U62" s="72"/>
      <c r="V62" s="72"/>
      <c r="W62" s="72"/>
    </row>
    <row r="63" spans="1:23" ht="12.75">
      <c r="A63" s="393"/>
      <c r="B63" s="133" t="s">
        <v>42</v>
      </c>
      <c r="C63" s="94" t="s">
        <v>169</v>
      </c>
      <c r="D63" s="105"/>
      <c r="E63" s="105"/>
      <c r="F63" s="105"/>
      <c r="G63" s="11"/>
      <c r="H63" s="11"/>
      <c r="I63" s="11"/>
      <c r="J63" s="11"/>
      <c r="K63" s="11"/>
      <c r="L63" s="11"/>
      <c r="M63" s="122"/>
      <c r="N63" s="122"/>
      <c r="O63" s="11"/>
      <c r="P63" s="93"/>
      <c r="Q63" s="393"/>
      <c r="R63" s="393"/>
      <c r="S63" s="72"/>
      <c r="T63" s="72"/>
      <c r="U63" s="72"/>
      <c r="V63" s="72"/>
      <c r="W63" s="72"/>
    </row>
    <row r="64" spans="1:23" ht="7.5" customHeight="1">
      <c r="A64" s="393"/>
      <c r="B64" s="134"/>
      <c r="C64" s="11"/>
      <c r="D64" s="11"/>
      <c r="E64" s="11"/>
      <c r="F64" s="11"/>
      <c r="G64" s="11"/>
      <c r="H64" s="11"/>
      <c r="I64" s="11"/>
      <c r="J64" s="11"/>
      <c r="K64" s="11"/>
      <c r="L64" s="11"/>
      <c r="M64" s="122"/>
      <c r="N64" s="122"/>
      <c r="O64" s="11"/>
      <c r="P64" s="93"/>
      <c r="Q64" s="393"/>
      <c r="R64" s="393"/>
      <c r="S64" s="72"/>
      <c r="T64" s="72"/>
      <c r="U64" s="72"/>
      <c r="V64" s="72"/>
      <c r="W64" s="72"/>
    </row>
    <row r="65" spans="1:23" ht="12.75">
      <c r="A65" s="393"/>
      <c r="B65" s="134"/>
      <c r="C65" s="94" t="s">
        <v>5</v>
      </c>
      <c r="D65" s="94" t="s">
        <v>7</v>
      </c>
      <c r="E65" s="94"/>
      <c r="F65" s="11"/>
      <c r="G65" s="11"/>
      <c r="H65" s="366"/>
      <c r="I65" s="394"/>
      <c r="J65" s="97" t="s">
        <v>273</v>
      </c>
      <c r="K65" s="123"/>
      <c r="L65" s="123"/>
      <c r="M65" s="122"/>
      <c r="N65" s="122"/>
      <c r="O65" s="123"/>
      <c r="P65" s="93"/>
      <c r="Q65" s="393"/>
      <c r="R65" s="393"/>
      <c r="S65" s="72"/>
      <c r="T65" s="72"/>
      <c r="U65" s="72"/>
      <c r="V65" s="72"/>
      <c r="W65" s="72"/>
    </row>
    <row r="66" spans="1:23" ht="5.25" customHeight="1">
      <c r="A66" s="393"/>
      <c r="B66" s="134"/>
      <c r="C66" s="94"/>
      <c r="D66" s="94"/>
      <c r="E66" s="94"/>
      <c r="F66" s="11"/>
      <c r="G66" s="11"/>
      <c r="H66" s="11"/>
      <c r="I66" s="11"/>
      <c r="J66" s="11"/>
      <c r="K66" s="11"/>
      <c r="L66" s="11"/>
      <c r="M66" s="122"/>
      <c r="N66" s="122"/>
      <c r="O66" s="11"/>
      <c r="P66" s="93"/>
      <c r="Q66" s="393"/>
      <c r="R66" s="393"/>
      <c r="S66" s="72"/>
      <c r="T66" s="72"/>
      <c r="U66" s="72"/>
      <c r="V66" s="72"/>
      <c r="W66" s="72"/>
    </row>
    <row r="67" spans="1:23" ht="12.75">
      <c r="A67" s="393"/>
      <c r="B67" s="134"/>
      <c r="C67" s="94" t="s">
        <v>10</v>
      </c>
      <c r="D67" s="94" t="s">
        <v>8</v>
      </c>
      <c r="E67" s="94"/>
      <c r="F67" s="11"/>
      <c r="G67" s="11"/>
      <c r="H67" s="366"/>
      <c r="I67" s="373"/>
      <c r="J67" s="373"/>
      <c r="K67" s="373"/>
      <c r="L67" s="367"/>
      <c r="M67" s="122"/>
      <c r="N67" s="122"/>
      <c r="O67" s="123"/>
      <c r="P67" s="124"/>
      <c r="Q67" s="393"/>
      <c r="R67" s="393"/>
      <c r="S67" s="72"/>
      <c r="T67" s="72"/>
      <c r="U67" s="72"/>
      <c r="V67" s="72"/>
      <c r="W67" s="72"/>
    </row>
    <row r="68" spans="1:23" ht="5.25" customHeight="1">
      <c r="A68" s="393"/>
      <c r="B68" s="134"/>
      <c r="C68" s="94"/>
      <c r="D68" s="94"/>
      <c r="E68" s="94"/>
      <c r="F68" s="11"/>
      <c r="G68" s="11"/>
      <c r="H68" s="11"/>
      <c r="I68" s="11"/>
      <c r="J68" s="11"/>
      <c r="K68" s="11"/>
      <c r="L68" s="11"/>
      <c r="M68" s="122"/>
      <c r="N68" s="122"/>
      <c r="O68" s="11"/>
      <c r="P68" s="93"/>
      <c r="Q68" s="393"/>
      <c r="R68" s="393"/>
      <c r="S68" s="72"/>
      <c r="T68" s="72"/>
      <c r="U68" s="72"/>
      <c r="V68" s="72"/>
      <c r="W68" s="72"/>
    </row>
    <row r="69" spans="1:23" ht="12.75">
      <c r="A69" s="393"/>
      <c r="B69" s="134"/>
      <c r="C69" s="94" t="s">
        <v>11</v>
      </c>
      <c r="D69" s="94" t="s">
        <v>9</v>
      </c>
      <c r="E69" s="94"/>
      <c r="F69" s="11"/>
      <c r="G69" s="11"/>
      <c r="H69" s="197"/>
      <c r="I69" s="11"/>
      <c r="J69" s="11"/>
      <c r="K69" s="11"/>
      <c r="L69" s="11"/>
      <c r="M69" s="122"/>
      <c r="N69" s="122"/>
      <c r="O69" s="11"/>
      <c r="P69" s="93"/>
      <c r="Q69" s="393"/>
      <c r="R69" s="393"/>
      <c r="S69" s="72"/>
      <c r="T69" s="72"/>
      <c r="U69" s="72"/>
      <c r="V69" s="72"/>
      <c r="W69" s="72"/>
    </row>
    <row r="70" spans="1:23" ht="5.25" customHeight="1">
      <c r="A70" s="393"/>
      <c r="B70" s="134"/>
      <c r="C70" s="94"/>
      <c r="D70" s="94"/>
      <c r="E70" s="94"/>
      <c r="F70" s="11"/>
      <c r="G70" s="11"/>
      <c r="H70" s="11"/>
      <c r="I70" s="11"/>
      <c r="J70" s="11"/>
      <c r="K70" s="11"/>
      <c r="L70" s="11"/>
      <c r="M70" s="122"/>
      <c r="N70" s="122"/>
      <c r="O70" s="11"/>
      <c r="P70" s="93"/>
      <c r="Q70" s="393"/>
      <c r="R70" s="393"/>
      <c r="S70" s="72"/>
      <c r="T70" s="72"/>
      <c r="U70" s="72"/>
      <c r="V70" s="72"/>
      <c r="W70" s="72"/>
    </row>
    <row r="71" spans="1:23" ht="12.75" customHeight="1">
      <c r="A71" s="393"/>
      <c r="B71" s="134"/>
      <c r="C71" s="94" t="s">
        <v>12</v>
      </c>
      <c r="D71" s="368" t="s">
        <v>19</v>
      </c>
      <c r="E71" s="368"/>
      <c r="F71" s="11"/>
      <c r="G71" s="11"/>
      <c r="H71" s="197"/>
      <c r="I71" s="94" t="s">
        <v>39</v>
      </c>
      <c r="J71" s="11"/>
      <c r="K71" s="11"/>
      <c r="L71" s="11"/>
      <c r="M71" s="122"/>
      <c r="N71" s="337" t="s">
        <v>18</v>
      </c>
      <c r="O71" s="376" t="s">
        <v>402</v>
      </c>
      <c r="P71" s="125"/>
      <c r="Q71" s="393"/>
      <c r="R71" s="393"/>
      <c r="S71" s="71"/>
      <c r="T71" s="71"/>
      <c r="U71" s="71"/>
      <c r="V71" s="71"/>
      <c r="W71" s="72"/>
    </row>
    <row r="72" spans="1:23" ht="5.25" customHeight="1">
      <c r="A72" s="393"/>
      <c r="B72" s="134"/>
      <c r="C72" s="94"/>
      <c r="D72" s="94"/>
      <c r="E72" s="94"/>
      <c r="F72" s="11"/>
      <c r="G72" s="11"/>
      <c r="H72" s="11"/>
      <c r="I72" s="11"/>
      <c r="J72" s="11"/>
      <c r="K72" s="11"/>
      <c r="L72" s="11"/>
      <c r="M72" s="122"/>
      <c r="N72" s="243"/>
      <c r="O72" s="377"/>
      <c r="P72" s="114"/>
      <c r="Q72" s="393"/>
      <c r="R72" s="393"/>
      <c r="S72" s="70"/>
      <c r="T72" s="70"/>
      <c r="U72" s="70"/>
      <c r="V72" s="70"/>
      <c r="W72" s="72"/>
    </row>
    <row r="73" spans="1:23" ht="12.75" customHeight="1">
      <c r="A73" s="393"/>
      <c r="B73" s="134"/>
      <c r="C73" s="94" t="s">
        <v>13</v>
      </c>
      <c r="D73" s="378" t="s">
        <v>93</v>
      </c>
      <c r="E73" s="379"/>
      <c r="F73" s="379"/>
      <c r="G73" s="380"/>
      <c r="H73" s="20"/>
      <c r="I73" s="12"/>
      <c r="J73" s="12"/>
      <c r="K73" s="12"/>
      <c r="L73" s="11"/>
      <c r="M73" s="122"/>
      <c r="N73" s="243"/>
      <c r="O73" s="377"/>
      <c r="P73" s="114"/>
      <c r="Q73" s="393"/>
      <c r="R73" s="393"/>
      <c r="S73" s="70"/>
      <c r="T73" s="70"/>
      <c r="U73" s="70"/>
      <c r="V73" s="70"/>
      <c r="W73" s="72"/>
    </row>
    <row r="74" spans="1:23" ht="17.25">
      <c r="A74" s="393"/>
      <c r="B74" s="134"/>
      <c r="D74" s="385" t="s">
        <v>81</v>
      </c>
      <c r="E74" s="386"/>
      <c r="F74" s="386"/>
      <c r="G74" s="386"/>
      <c r="H74" s="386"/>
      <c r="I74" s="386"/>
      <c r="J74" s="386"/>
      <c r="K74" s="386"/>
      <c r="L74" s="11"/>
      <c r="M74" s="122"/>
      <c r="N74" s="243"/>
      <c r="O74" s="377"/>
      <c r="P74" s="114"/>
      <c r="Q74" s="393"/>
      <c r="R74" s="393"/>
      <c r="S74" s="70"/>
      <c r="T74" s="70"/>
      <c r="U74" s="70"/>
      <c r="V74" s="70"/>
      <c r="W74" s="72"/>
    </row>
    <row r="75" spans="1:23" ht="12.75" customHeight="1">
      <c r="A75" s="393"/>
      <c r="B75" s="134"/>
      <c r="C75" s="94"/>
      <c r="D75" s="387" t="s">
        <v>309</v>
      </c>
      <c r="E75" s="388"/>
      <c r="F75" s="388"/>
      <c r="G75" s="388"/>
      <c r="H75" s="388"/>
      <c r="I75" s="389"/>
      <c r="J75" s="189"/>
      <c r="K75" s="94" t="str">
        <f>" "&amp;'System Parameters'!$D$14&amp;""</f>
        <v> Feet</v>
      </c>
      <c r="L75" s="12"/>
      <c r="M75" s="122"/>
      <c r="N75" s="243"/>
      <c r="O75" s="377"/>
      <c r="P75" s="93"/>
      <c r="Q75" s="393"/>
      <c r="R75" s="393"/>
      <c r="S75" s="72"/>
      <c r="T75" s="72"/>
      <c r="U75" s="72"/>
      <c r="V75" s="72"/>
      <c r="W75" s="72"/>
    </row>
    <row r="76" spans="1:23" ht="10.5" customHeight="1">
      <c r="A76" s="393"/>
      <c r="B76" s="134"/>
      <c r="C76" s="94"/>
      <c r="D76" s="388"/>
      <c r="E76" s="388"/>
      <c r="F76" s="388"/>
      <c r="G76" s="388"/>
      <c r="H76" s="388"/>
      <c r="I76" s="388"/>
      <c r="J76" s="27"/>
      <c r="K76" s="122"/>
      <c r="L76" s="11"/>
      <c r="M76" s="122"/>
      <c r="N76" s="243"/>
      <c r="O76" s="377"/>
      <c r="P76" s="93"/>
      <c r="Q76" s="393"/>
      <c r="R76" s="393"/>
      <c r="S76" s="72"/>
      <c r="T76" s="72"/>
      <c r="U76" s="72"/>
      <c r="V76" s="72"/>
      <c r="W76" s="72"/>
    </row>
    <row r="77" spans="1:23" ht="12.75" customHeight="1">
      <c r="A77" s="393"/>
      <c r="B77" s="134"/>
      <c r="C77" s="94"/>
      <c r="D77" s="378" t="s">
        <v>308</v>
      </c>
      <c r="E77" s="379"/>
      <c r="F77" s="379"/>
      <c r="G77" s="379"/>
      <c r="H77" s="379"/>
      <c r="I77" s="380"/>
      <c r="J77" s="189"/>
      <c r="K77" s="251" t="s">
        <v>318</v>
      </c>
      <c r="M77" s="97" t="s">
        <v>273</v>
      </c>
      <c r="N77" s="243"/>
      <c r="O77" s="242"/>
      <c r="P77" s="124"/>
      <c r="Q77" s="393"/>
      <c r="R77" s="393"/>
      <c r="S77" s="72"/>
      <c r="T77" s="72"/>
      <c r="U77" s="72"/>
      <c r="V77" s="72"/>
      <c r="W77" s="72"/>
    </row>
    <row r="78" spans="1:23" ht="5.25" customHeight="1">
      <c r="A78" s="393"/>
      <c r="B78" s="134"/>
      <c r="C78" s="94"/>
      <c r="D78" s="12"/>
      <c r="E78" s="12"/>
      <c r="F78" s="12"/>
      <c r="G78" s="12"/>
      <c r="H78" s="12"/>
      <c r="I78" s="12"/>
      <c r="J78" s="12"/>
      <c r="K78" s="12"/>
      <c r="L78" s="11"/>
      <c r="M78" s="122"/>
      <c r="N78" s="243"/>
      <c r="O78" s="242"/>
      <c r="P78" s="124"/>
      <c r="Q78" s="393"/>
      <c r="R78" s="393"/>
      <c r="S78" s="72"/>
      <c r="T78" s="72"/>
      <c r="U78" s="72"/>
      <c r="V78" s="72"/>
      <c r="W78" s="72"/>
    </row>
    <row r="79" spans="1:23" ht="12.75">
      <c r="A79" s="393"/>
      <c r="B79" s="134"/>
      <c r="C79" s="94"/>
      <c r="D79" s="381" t="s">
        <v>317</v>
      </c>
      <c r="E79" s="382"/>
      <c r="F79" s="383"/>
      <c r="G79" s="189">
        <f>IF(J77,VLOOKUP(J77,variables!$I$8:$K$9,variables!$J$1,FALSE),0)</f>
        <v>0</v>
      </c>
      <c r="H79" s="384" t="str">
        <f>" ohms / 1000 "&amp;'System Parameters'!$D$14</f>
        <v> ohms / 1000 Feet</v>
      </c>
      <c r="I79" s="380"/>
      <c r="J79" s="190">
        <f>ROUND(('System Parameters'!$D$6^2)*(G79*(J75/1000)),1)</f>
        <v>0</v>
      </c>
      <c r="K79" s="32" t="s">
        <v>22</v>
      </c>
      <c r="L79" s="11"/>
      <c r="N79" s="12"/>
      <c r="O79" s="123"/>
      <c r="P79" s="124"/>
      <c r="Q79" s="393"/>
      <c r="R79" s="393"/>
      <c r="S79" s="72"/>
      <c r="T79" s="72"/>
      <c r="U79" s="72"/>
      <c r="V79" s="72"/>
      <c r="W79" s="72"/>
    </row>
    <row r="80" spans="1:23" ht="5.25" customHeight="1">
      <c r="A80" s="393"/>
      <c r="B80" s="134"/>
      <c r="C80" s="94"/>
      <c r="D80" s="382"/>
      <c r="E80" s="382"/>
      <c r="F80" s="382"/>
      <c r="G80" s="12"/>
      <c r="H80" s="12"/>
      <c r="I80" s="12"/>
      <c r="J80" s="12"/>
      <c r="K80" s="12"/>
      <c r="L80" s="11"/>
      <c r="M80" s="122"/>
      <c r="N80" s="122"/>
      <c r="O80" s="11"/>
      <c r="P80" s="93"/>
      <c r="Q80" s="393"/>
      <c r="R80" s="393"/>
      <c r="S80" s="72"/>
      <c r="T80" s="72"/>
      <c r="U80" s="72"/>
      <c r="V80" s="72"/>
      <c r="W80" s="72"/>
    </row>
    <row r="81" spans="1:23" ht="12.75" customHeight="1">
      <c r="A81" s="393"/>
      <c r="B81" s="134"/>
      <c r="C81" s="94" t="s">
        <v>14</v>
      </c>
      <c r="D81" s="94" t="s">
        <v>20</v>
      </c>
      <c r="E81" s="94"/>
      <c r="F81" s="11"/>
      <c r="G81" s="11"/>
      <c r="H81" s="197"/>
      <c r="I81" s="94" t="s">
        <v>22</v>
      </c>
      <c r="J81" s="11"/>
      <c r="K81" s="11"/>
      <c r="L81" s="11"/>
      <c r="M81" s="122"/>
      <c r="N81" s="338" t="s">
        <v>21</v>
      </c>
      <c r="O81" s="339" t="s">
        <v>403</v>
      </c>
      <c r="P81" s="93"/>
      <c r="Q81" s="393"/>
      <c r="R81" s="393"/>
      <c r="S81" s="72"/>
      <c r="T81" s="72"/>
      <c r="U81" s="72"/>
      <c r="V81" s="72"/>
      <c r="W81" s="72"/>
    </row>
    <row r="82" spans="1:23" ht="5.25" customHeight="1">
      <c r="A82" s="393"/>
      <c r="B82" s="134"/>
      <c r="C82" s="94"/>
      <c r="D82" s="94"/>
      <c r="E82" s="94"/>
      <c r="F82" s="11"/>
      <c r="G82" s="11"/>
      <c r="H82" s="11"/>
      <c r="I82" s="11"/>
      <c r="J82" s="11"/>
      <c r="K82" s="11"/>
      <c r="L82" s="11"/>
      <c r="M82" s="122"/>
      <c r="N82" s="122"/>
      <c r="O82" s="11"/>
      <c r="P82" s="93"/>
      <c r="Q82" s="393"/>
      <c r="R82" s="393"/>
      <c r="S82" s="72"/>
      <c r="T82" s="72"/>
      <c r="U82" s="72"/>
      <c r="V82" s="72"/>
      <c r="W82" s="72"/>
    </row>
    <row r="83" spans="1:23" ht="12.75" customHeight="1">
      <c r="A83" s="393"/>
      <c r="B83" s="134"/>
      <c r="C83" s="94" t="s">
        <v>15</v>
      </c>
      <c r="D83" s="94" t="s">
        <v>304</v>
      </c>
      <c r="E83" s="94"/>
      <c r="F83" s="11"/>
      <c r="G83" s="11"/>
      <c r="H83" s="287">
        <f>H71+J79+H81</f>
        <v>0</v>
      </c>
      <c r="I83" s="94" t="s">
        <v>22</v>
      </c>
      <c r="J83" s="123"/>
      <c r="K83" s="123"/>
      <c r="L83" s="123"/>
      <c r="M83" s="122"/>
      <c r="N83" s="122"/>
      <c r="O83" s="123"/>
      <c r="P83" s="93"/>
      <c r="Q83" s="393"/>
      <c r="R83" s="393"/>
      <c r="S83" s="72"/>
      <c r="T83" s="72"/>
      <c r="U83" s="72"/>
      <c r="V83" s="72"/>
      <c r="W83" s="72"/>
    </row>
    <row r="84" spans="1:23" ht="5.25" customHeight="1">
      <c r="A84" s="393"/>
      <c r="B84" s="134"/>
      <c r="C84" s="94"/>
      <c r="D84" s="94"/>
      <c r="E84" s="94"/>
      <c r="F84" s="11"/>
      <c r="G84" s="11"/>
      <c r="H84" s="11"/>
      <c r="I84" s="11"/>
      <c r="J84" s="11"/>
      <c r="K84" s="11"/>
      <c r="L84" s="11"/>
      <c r="M84" s="122"/>
      <c r="N84" s="122"/>
      <c r="O84" s="11"/>
      <c r="P84" s="93"/>
      <c r="Q84" s="393"/>
      <c r="R84" s="393"/>
      <c r="S84" s="72"/>
      <c r="T84" s="72"/>
      <c r="U84" s="72"/>
      <c r="V84" s="72"/>
      <c r="W84" s="72"/>
    </row>
    <row r="85" spans="1:23" ht="12.75" customHeight="1">
      <c r="A85" s="393"/>
      <c r="B85" s="134"/>
      <c r="C85" s="94" t="s">
        <v>38</v>
      </c>
      <c r="D85" s="94" t="s">
        <v>16</v>
      </c>
      <c r="E85" s="94"/>
      <c r="F85" s="11"/>
      <c r="G85" s="11"/>
      <c r="H85" s="20"/>
      <c r="I85" s="94" t="s">
        <v>39</v>
      </c>
      <c r="J85" s="123"/>
      <c r="K85" s="123"/>
      <c r="L85" s="123"/>
      <c r="M85" s="122"/>
      <c r="N85" s="122"/>
      <c r="O85" s="123"/>
      <c r="P85" s="93"/>
      <c r="Q85" s="393"/>
      <c r="R85" s="393"/>
      <c r="S85" s="72"/>
      <c r="T85" s="72"/>
      <c r="U85" s="72"/>
      <c r="V85" s="72"/>
      <c r="W85" s="72"/>
    </row>
    <row r="86" spans="1:23" ht="5.25" customHeight="1">
      <c r="A86" s="393"/>
      <c r="B86" s="134"/>
      <c r="C86" s="94"/>
      <c r="D86" s="94"/>
      <c r="E86" s="94"/>
      <c r="F86" s="11"/>
      <c r="G86" s="11"/>
      <c r="H86" s="11"/>
      <c r="I86" s="11"/>
      <c r="J86" s="11"/>
      <c r="K86" s="11"/>
      <c r="L86" s="123"/>
      <c r="M86" s="122"/>
      <c r="N86" s="122"/>
      <c r="O86" s="11"/>
      <c r="P86" s="93"/>
      <c r="Q86" s="393"/>
      <c r="R86" s="393"/>
      <c r="S86" s="72"/>
      <c r="T86" s="72"/>
      <c r="U86" s="72"/>
      <c r="V86" s="72"/>
      <c r="W86" s="72"/>
    </row>
    <row r="87" spans="1:23" ht="12.75" customHeight="1">
      <c r="A87" s="393"/>
      <c r="B87" s="134"/>
      <c r="C87" s="94" t="s">
        <v>46</v>
      </c>
      <c r="D87" s="94" t="s">
        <v>305</v>
      </c>
      <c r="E87" s="94"/>
      <c r="F87" s="11"/>
      <c r="G87" s="11"/>
      <c r="H87" s="332">
        <f>IF(H85,VLOOKUP(H85,variables!$L$5:$M$17,2,FALSE),0)</f>
        <v>0</v>
      </c>
      <c r="I87" s="94" t="s">
        <v>22</v>
      </c>
      <c r="J87" s="335" t="s">
        <v>429</v>
      </c>
      <c r="K87" s="11"/>
      <c r="L87" s="11"/>
      <c r="M87" s="122"/>
      <c r="N87" s="122"/>
      <c r="O87" s="11"/>
      <c r="P87" s="93"/>
      <c r="Q87" s="393"/>
      <c r="R87" s="393"/>
      <c r="S87" s="72"/>
      <c r="T87" s="72"/>
      <c r="U87" s="72"/>
      <c r="V87" s="72"/>
      <c r="W87" s="72"/>
    </row>
    <row r="88" spans="1:23" ht="7.5" customHeight="1">
      <c r="A88" s="393"/>
      <c r="B88" s="134"/>
      <c r="C88" s="11"/>
      <c r="D88" s="11"/>
      <c r="E88" s="11"/>
      <c r="F88" s="11"/>
      <c r="G88" s="11"/>
      <c r="H88" s="11"/>
      <c r="I88" s="11"/>
      <c r="J88" s="11"/>
      <c r="K88" s="11"/>
      <c r="L88" s="11"/>
      <c r="M88" s="122"/>
      <c r="N88" s="122"/>
      <c r="O88" s="11"/>
      <c r="P88" s="93"/>
      <c r="Q88" s="393"/>
      <c r="R88" s="393"/>
      <c r="S88" s="72"/>
      <c r="T88" s="72"/>
      <c r="U88" s="72"/>
      <c r="V88" s="72"/>
      <c r="W88" s="72"/>
    </row>
    <row r="89" spans="1:23" ht="12.75" customHeight="1">
      <c r="A89" s="393"/>
      <c r="B89" s="115"/>
      <c r="C89" s="122"/>
      <c r="D89" s="122"/>
      <c r="E89" s="122"/>
      <c r="F89" s="127"/>
      <c r="G89" s="105" t="s">
        <v>43</v>
      </c>
      <c r="H89" s="105"/>
      <c r="I89" s="105"/>
      <c r="J89" s="105"/>
      <c r="K89" s="11"/>
      <c r="L89" s="198">
        <f>H69*(H83+H87)</f>
        <v>0</v>
      </c>
      <c r="M89" s="105" t="s">
        <v>94</v>
      </c>
      <c r="N89" s="11"/>
      <c r="O89" s="11"/>
      <c r="P89" s="93"/>
      <c r="Q89" s="393"/>
      <c r="R89" s="393"/>
      <c r="S89" s="72"/>
      <c r="T89" s="72"/>
      <c r="U89" s="72"/>
      <c r="V89" s="72"/>
      <c r="W89" s="72"/>
    </row>
    <row r="90" spans="1:23" ht="7.5" customHeight="1" thickBot="1">
      <c r="A90" s="393"/>
      <c r="B90" s="136"/>
      <c r="C90" s="102"/>
      <c r="D90" s="102"/>
      <c r="E90" s="102"/>
      <c r="F90" s="128"/>
      <c r="G90" s="129"/>
      <c r="H90" s="129"/>
      <c r="I90" s="129"/>
      <c r="J90" s="129"/>
      <c r="K90" s="108"/>
      <c r="L90" s="129"/>
      <c r="M90" s="129"/>
      <c r="N90" s="108"/>
      <c r="O90" s="108"/>
      <c r="P90" s="130"/>
      <c r="Q90" s="393"/>
      <c r="R90" s="393"/>
      <c r="S90" s="72"/>
      <c r="T90" s="72"/>
      <c r="U90" s="72"/>
      <c r="V90" s="72"/>
      <c r="W90" s="72"/>
    </row>
    <row r="91" spans="1:23" ht="7.5" customHeight="1" thickBot="1">
      <c r="A91" s="393"/>
      <c r="B91" s="396"/>
      <c r="C91" s="397"/>
      <c r="D91" s="397"/>
      <c r="E91" s="397"/>
      <c r="F91" s="397"/>
      <c r="G91" s="397"/>
      <c r="H91" s="397"/>
      <c r="I91" s="397"/>
      <c r="J91" s="397"/>
      <c r="K91" s="397"/>
      <c r="L91" s="397"/>
      <c r="M91" s="397"/>
      <c r="N91" s="397"/>
      <c r="O91" s="397"/>
      <c r="P91" s="397"/>
      <c r="Q91" s="393"/>
      <c r="R91" s="393"/>
      <c r="S91" s="72"/>
      <c r="T91" s="72"/>
      <c r="U91" s="72"/>
      <c r="V91" s="72"/>
      <c r="W91" s="72"/>
    </row>
    <row r="92" spans="1:23" ht="7.5" customHeight="1">
      <c r="A92" s="393"/>
      <c r="B92" s="137"/>
      <c r="C92" s="90"/>
      <c r="D92" s="90"/>
      <c r="E92" s="90"/>
      <c r="F92" s="90"/>
      <c r="G92" s="90"/>
      <c r="H92" s="90"/>
      <c r="I92" s="90"/>
      <c r="J92" s="90"/>
      <c r="K92" s="90"/>
      <c r="L92" s="90"/>
      <c r="M92" s="90"/>
      <c r="N92" s="90"/>
      <c r="O92" s="90"/>
      <c r="P92" s="91"/>
      <c r="Q92" s="393"/>
      <c r="R92" s="393"/>
      <c r="S92" s="72"/>
      <c r="T92" s="72"/>
      <c r="U92" s="72"/>
      <c r="V92" s="72"/>
      <c r="W92" s="72"/>
    </row>
    <row r="93" spans="1:23" ht="12.75">
      <c r="A93" s="393"/>
      <c r="B93" s="133" t="s">
        <v>44</v>
      </c>
      <c r="C93" s="94" t="s">
        <v>170</v>
      </c>
      <c r="D93" s="105"/>
      <c r="E93" s="105"/>
      <c r="F93" s="105"/>
      <c r="G93" s="11"/>
      <c r="H93" s="11"/>
      <c r="I93" s="11"/>
      <c r="J93" s="11"/>
      <c r="K93" s="11"/>
      <c r="L93" s="11"/>
      <c r="M93" s="122"/>
      <c r="N93" s="122"/>
      <c r="O93" s="11"/>
      <c r="P93" s="93"/>
      <c r="Q93" s="393"/>
      <c r="R93" s="393"/>
      <c r="S93" s="72"/>
      <c r="T93" s="72"/>
      <c r="U93" s="72"/>
      <c r="V93" s="72"/>
      <c r="W93" s="72"/>
    </row>
    <row r="94" spans="1:23" ht="7.5" customHeight="1">
      <c r="A94" s="393"/>
      <c r="B94" s="134"/>
      <c r="C94" s="11"/>
      <c r="D94" s="11"/>
      <c r="E94" s="11"/>
      <c r="F94" s="11"/>
      <c r="G94" s="11"/>
      <c r="H94" s="11"/>
      <c r="I94" s="11"/>
      <c r="J94" s="11"/>
      <c r="K94" s="11"/>
      <c r="L94" s="11"/>
      <c r="M94" s="122"/>
      <c r="N94" s="122"/>
      <c r="O94" s="11"/>
      <c r="P94" s="93"/>
      <c r="Q94" s="393"/>
      <c r="R94" s="393"/>
      <c r="S94" s="72"/>
      <c r="T94" s="72"/>
      <c r="U94" s="72"/>
      <c r="V94" s="72"/>
      <c r="W94" s="72"/>
    </row>
    <row r="95" spans="1:23" ht="12.75">
      <c r="A95" s="393"/>
      <c r="B95" s="134"/>
      <c r="C95" s="94" t="s">
        <v>5</v>
      </c>
      <c r="D95" s="94" t="s">
        <v>7</v>
      </c>
      <c r="E95" s="94"/>
      <c r="F95" s="11"/>
      <c r="G95" s="11"/>
      <c r="H95" s="366"/>
      <c r="I95" s="394"/>
      <c r="J95" s="97" t="s">
        <v>273</v>
      </c>
      <c r="K95" s="123"/>
      <c r="L95" s="123"/>
      <c r="M95" s="122"/>
      <c r="N95" s="122"/>
      <c r="O95" s="123"/>
      <c r="P95" s="93"/>
      <c r="Q95" s="393"/>
      <c r="R95" s="393"/>
      <c r="S95" s="72"/>
      <c r="T95" s="72"/>
      <c r="U95" s="72"/>
      <c r="V95" s="72"/>
      <c r="W95" s="72"/>
    </row>
    <row r="96" spans="1:23" ht="5.25" customHeight="1">
      <c r="A96" s="393"/>
      <c r="B96" s="134"/>
      <c r="C96" s="94"/>
      <c r="D96" s="94"/>
      <c r="E96" s="94"/>
      <c r="F96" s="11"/>
      <c r="G96" s="11"/>
      <c r="H96" s="11"/>
      <c r="I96" s="11"/>
      <c r="J96" s="11"/>
      <c r="K96" s="11"/>
      <c r="L96" s="11"/>
      <c r="M96" s="122"/>
      <c r="N96" s="122"/>
      <c r="O96" s="11"/>
      <c r="P96" s="93"/>
      <c r="Q96" s="393"/>
      <c r="R96" s="393"/>
      <c r="S96" s="72"/>
      <c r="T96" s="72"/>
      <c r="U96" s="72"/>
      <c r="V96" s="72"/>
      <c r="W96" s="72"/>
    </row>
    <row r="97" spans="1:23" ht="12.75">
      <c r="A97" s="393"/>
      <c r="B97" s="134"/>
      <c r="C97" s="94" t="s">
        <v>10</v>
      </c>
      <c r="D97" s="94" t="s">
        <v>8</v>
      </c>
      <c r="E97" s="94"/>
      <c r="F97" s="11"/>
      <c r="G97" s="11"/>
      <c r="H97" s="366"/>
      <c r="I97" s="373"/>
      <c r="J97" s="373"/>
      <c r="K97" s="373"/>
      <c r="L97" s="367"/>
      <c r="M97" s="122"/>
      <c r="N97" s="122"/>
      <c r="O97" s="123"/>
      <c r="P97" s="124"/>
      <c r="Q97" s="393"/>
      <c r="R97" s="393"/>
      <c r="S97" s="72"/>
      <c r="T97" s="72"/>
      <c r="U97" s="72"/>
      <c r="V97" s="72"/>
      <c r="W97" s="72"/>
    </row>
    <row r="98" spans="1:23" ht="5.25" customHeight="1">
      <c r="A98" s="393"/>
      <c r="B98" s="134"/>
      <c r="C98" s="94"/>
      <c r="D98" s="94"/>
      <c r="E98" s="94"/>
      <c r="F98" s="11"/>
      <c r="G98" s="11"/>
      <c r="H98" s="11"/>
      <c r="I98" s="11"/>
      <c r="J98" s="11"/>
      <c r="K98" s="11"/>
      <c r="L98" s="11"/>
      <c r="M98" s="122"/>
      <c r="N98" s="122"/>
      <c r="O98" s="11"/>
      <c r="P98" s="93"/>
      <c r="Q98" s="393"/>
      <c r="R98" s="393"/>
      <c r="S98" s="72"/>
      <c r="T98" s="72"/>
      <c r="U98" s="72"/>
      <c r="V98" s="72"/>
      <c r="W98" s="72"/>
    </row>
    <row r="99" spans="1:23" ht="12.75">
      <c r="A99" s="393"/>
      <c r="B99" s="134"/>
      <c r="C99" s="94" t="s">
        <v>11</v>
      </c>
      <c r="D99" s="94" t="s">
        <v>9</v>
      </c>
      <c r="E99" s="94"/>
      <c r="F99" s="11"/>
      <c r="G99" s="11"/>
      <c r="H99" s="197"/>
      <c r="I99" s="11"/>
      <c r="J99" s="11"/>
      <c r="K99" s="11"/>
      <c r="L99" s="11"/>
      <c r="M99" s="122"/>
      <c r="N99" s="122"/>
      <c r="O99" s="11"/>
      <c r="P99" s="93"/>
      <c r="Q99" s="393"/>
      <c r="R99" s="393"/>
      <c r="S99" s="72"/>
      <c r="T99" s="72"/>
      <c r="U99" s="72"/>
      <c r="V99" s="72"/>
      <c r="W99" s="72"/>
    </row>
    <row r="100" spans="1:23" ht="5.25" customHeight="1">
      <c r="A100" s="393"/>
      <c r="B100" s="134"/>
      <c r="C100" s="94"/>
      <c r="D100" s="94"/>
      <c r="E100" s="94"/>
      <c r="F100" s="11"/>
      <c r="G100" s="11"/>
      <c r="H100" s="11"/>
      <c r="I100" s="11"/>
      <c r="J100" s="11"/>
      <c r="K100" s="11"/>
      <c r="L100" s="11"/>
      <c r="M100" s="122"/>
      <c r="N100" s="122"/>
      <c r="O100" s="11"/>
      <c r="P100" s="93"/>
      <c r="Q100" s="393"/>
      <c r="R100" s="393"/>
      <c r="S100" s="72"/>
      <c r="T100" s="72"/>
      <c r="U100" s="72"/>
      <c r="V100" s="72"/>
      <c r="W100" s="72"/>
    </row>
    <row r="101" spans="1:23" ht="12.75" customHeight="1">
      <c r="A101" s="393"/>
      <c r="B101" s="134"/>
      <c r="C101" s="94" t="s">
        <v>12</v>
      </c>
      <c r="D101" s="368" t="s">
        <v>19</v>
      </c>
      <c r="E101" s="368"/>
      <c r="F101" s="11"/>
      <c r="G101" s="11"/>
      <c r="H101" s="197"/>
      <c r="I101" s="94" t="s">
        <v>39</v>
      </c>
      <c r="J101" s="11"/>
      <c r="K101" s="11"/>
      <c r="L101" s="11"/>
      <c r="M101" s="122"/>
      <c r="N101" s="337" t="s">
        <v>18</v>
      </c>
      <c r="O101" s="376" t="s">
        <v>402</v>
      </c>
      <c r="P101" s="125"/>
      <c r="Q101" s="393"/>
      <c r="R101" s="393"/>
      <c r="S101" s="71"/>
      <c r="T101" s="71"/>
      <c r="U101" s="71"/>
      <c r="V101" s="71"/>
      <c r="W101" s="72"/>
    </row>
    <row r="102" spans="1:23" ht="5.25" customHeight="1">
      <c r="A102" s="393"/>
      <c r="B102" s="134"/>
      <c r="C102" s="94"/>
      <c r="D102" s="94"/>
      <c r="E102" s="94"/>
      <c r="F102" s="11"/>
      <c r="G102" s="11"/>
      <c r="H102" s="11"/>
      <c r="I102" s="11"/>
      <c r="J102" s="11"/>
      <c r="K102" s="11"/>
      <c r="L102" s="11"/>
      <c r="M102" s="122"/>
      <c r="N102" s="243"/>
      <c r="O102" s="377"/>
      <c r="P102" s="114"/>
      <c r="Q102" s="393"/>
      <c r="R102" s="393"/>
      <c r="S102" s="70"/>
      <c r="T102" s="70"/>
      <c r="U102" s="70"/>
      <c r="V102" s="70"/>
      <c r="W102" s="72"/>
    </row>
    <row r="103" spans="1:23" ht="12.75" customHeight="1">
      <c r="A103" s="393"/>
      <c r="B103" s="134"/>
      <c r="C103" s="94" t="s">
        <v>13</v>
      </c>
      <c r="D103" s="378" t="s">
        <v>93</v>
      </c>
      <c r="E103" s="379"/>
      <c r="F103" s="379"/>
      <c r="G103" s="380"/>
      <c r="H103" s="20"/>
      <c r="I103" s="12"/>
      <c r="J103" s="12"/>
      <c r="K103" s="12"/>
      <c r="L103" s="11"/>
      <c r="M103" s="122"/>
      <c r="N103" s="243"/>
      <c r="O103" s="377"/>
      <c r="P103" s="114"/>
      <c r="Q103" s="393"/>
      <c r="R103" s="393"/>
      <c r="S103" s="70"/>
      <c r="T103" s="70"/>
      <c r="U103" s="70"/>
      <c r="V103" s="70"/>
      <c r="W103" s="72"/>
    </row>
    <row r="104" spans="1:23" ht="17.25">
      <c r="A104" s="393"/>
      <c r="B104" s="134"/>
      <c r="D104" s="385" t="s">
        <v>81</v>
      </c>
      <c r="E104" s="386"/>
      <c r="F104" s="386"/>
      <c r="G104" s="386"/>
      <c r="H104" s="386"/>
      <c r="I104" s="386"/>
      <c r="J104" s="386"/>
      <c r="K104" s="386"/>
      <c r="L104" s="11"/>
      <c r="M104" s="122"/>
      <c r="N104" s="243"/>
      <c r="O104" s="377"/>
      <c r="P104" s="114"/>
      <c r="Q104" s="393"/>
      <c r="R104" s="393"/>
      <c r="S104" s="70"/>
      <c r="T104" s="70"/>
      <c r="U104" s="70"/>
      <c r="V104" s="70"/>
      <c r="W104" s="72"/>
    </row>
    <row r="105" spans="1:23" ht="12.75" customHeight="1">
      <c r="A105" s="393"/>
      <c r="B105" s="134"/>
      <c r="C105" s="94"/>
      <c r="D105" s="387" t="s">
        <v>309</v>
      </c>
      <c r="E105" s="388"/>
      <c r="F105" s="388"/>
      <c r="G105" s="388"/>
      <c r="H105" s="388"/>
      <c r="I105" s="389"/>
      <c r="J105" s="189"/>
      <c r="K105" s="94" t="str">
        <f>" "&amp;'System Parameters'!$D$14&amp;""</f>
        <v> Feet</v>
      </c>
      <c r="L105" s="12"/>
      <c r="M105" s="122"/>
      <c r="N105" s="243"/>
      <c r="O105" s="377"/>
      <c r="P105" s="93"/>
      <c r="Q105" s="393"/>
      <c r="R105" s="393"/>
      <c r="S105" s="72"/>
      <c r="T105" s="72"/>
      <c r="U105" s="72"/>
      <c r="V105" s="72"/>
      <c r="W105" s="72"/>
    </row>
    <row r="106" spans="1:23" ht="10.5" customHeight="1">
      <c r="A106" s="393"/>
      <c r="B106" s="134"/>
      <c r="C106" s="94"/>
      <c r="D106" s="388"/>
      <c r="E106" s="388"/>
      <c r="F106" s="388"/>
      <c r="G106" s="388"/>
      <c r="H106" s="388"/>
      <c r="I106" s="388"/>
      <c r="J106" s="27"/>
      <c r="K106" s="122"/>
      <c r="L106" s="11"/>
      <c r="M106" s="122"/>
      <c r="N106" s="243"/>
      <c r="O106" s="377"/>
      <c r="P106" s="93"/>
      <c r="Q106" s="393"/>
      <c r="R106" s="393"/>
      <c r="S106" s="72"/>
      <c r="T106" s="72"/>
      <c r="U106" s="72"/>
      <c r="V106" s="72"/>
      <c r="W106" s="72"/>
    </row>
    <row r="107" spans="1:23" ht="12.75" customHeight="1">
      <c r="A107" s="393"/>
      <c r="B107" s="134"/>
      <c r="C107" s="94"/>
      <c r="D107" s="378" t="s">
        <v>308</v>
      </c>
      <c r="E107" s="379"/>
      <c r="F107" s="379"/>
      <c r="G107" s="379"/>
      <c r="H107" s="379"/>
      <c r="I107" s="380"/>
      <c r="J107" s="189"/>
      <c r="K107" s="251" t="s">
        <v>318</v>
      </c>
      <c r="M107" s="97" t="s">
        <v>273</v>
      </c>
      <c r="N107" s="243"/>
      <c r="O107" s="242"/>
      <c r="P107" s="124"/>
      <c r="Q107" s="393"/>
      <c r="R107" s="393"/>
      <c r="S107" s="72"/>
      <c r="T107" s="72"/>
      <c r="U107" s="72"/>
      <c r="V107" s="72"/>
      <c r="W107" s="72"/>
    </row>
    <row r="108" spans="1:23" ht="5.25" customHeight="1">
      <c r="A108" s="393"/>
      <c r="B108" s="134"/>
      <c r="C108" s="94"/>
      <c r="D108" s="12"/>
      <c r="E108" s="12"/>
      <c r="F108" s="12"/>
      <c r="G108" s="12"/>
      <c r="H108" s="12"/>
      <c r="I108" s="12"/>
      <c r="J108" s="12"/>
      <c r="K108" s="12"/>
      <c r="L108" s="11"/>
      <c r="M108" s="122"/>
      <c r="N108" s="243"/>
      <c r="O108" s="242"/>
      <c r="P108" s="124"/>
      <c r="Q108" s="393"/>
      <c r="R108" s="393"/>
      <c r="S108" s="72"/>
      <c r="T108" s="72"/>
      <c r="U108" s="72"/>
      <c r="V108" s="72"/>
      <c r="W108" s="72"/>
    </row>
    <row r="109" spans="1:23" ht="12.75">
      <c r="A109" s="393"/>
      <c r="B109" s="134"/>
      <c r="C109" s="94"/>
      <c r="D109" s="381" t="s">
        <v>317</v>
      </c>
      <c r="E109" s="382"/>
      <c r="F109" s="383"/>
      <c r="G109" s="189">
        <f>IF(J107,VLOOKUP(J107,variables!$I$8:$K$9,variables!$J$1,FALSE),0)</f>
        <v>0</v>
      </c>
      <c r="H109" s="384" t="str">
        <f>" ohms / 1000 "&amp;'System Parameters'!$D$14</f>
        <v> ohms / 1000 Feet</v>
      </c>
      <c r="I109" s="380"/>
      <c r="J109" s="190">
        <f>ROUND(('System Parameters'!$D$6^2)*(G109*(J105/1000)),1)</f>
        <v>0</v>
      </c>
      <c r="K109" s="32" t="s">
        <v>22</v>
      </c>
      <c r="L109" s="11"/>
      <c r="N109" s="12"/>
      <c r="O109" s="123"/>
      <c r="P109" s="124"/>
      <c r="Q109" s="393"/>
      <c r="R109" s="393"/>
      <c r="S109" s="72"/>
      <c r="T109" s="72"/>
      <c r="U109" s="72"/>
      <c r="V109" s="72"/>
      <c r="W109" s="72"/>
    </row>
    <row r="110" spans="1:23" ht="5.25" customHeight="1">
      <c r="A110" s="393"/>
      <c r="B110" s="134"/>
      <c r="C110" s="94"/>
      <c r="D110" s="382"/>
      <c r="E110" s="382"/>
      <c r="F110" s="382"/>
      <c r="G110" s="12"/>
      <c r="H110" s="12"/>
      <c r="I110" s="12"/>
      <c r="J110" s="12"/>
      <c r="K110" s="12"/>
      <c r="L110" s="11"/>
      <c r="M110" s="122"/>
      <c r="N110" s="122"/>
      <c r="O110" s="11"/>
      <c r="P110" s="93"/>
      <c r="Q110" s="393"/>
      <c r="R110" s="393"/>
      <c r="S110" s="72"/>
      <c r="T110" s="72"/>
      <c r="U110" s="72"/>
      <c r="V110" s="72"/>
      <c r="W110" s="72"/>
    </row>
    <row r="111" spans="1:23" ht="12.75" customHeight="1">
      <c r="A111" s="393"/>
      <c r="B111" s="134"/>
      <c r="C111" s="94" t="s">
        <v>14</v>
      </c>
      <c r="D111" s="94" t="s">
        <v>20</v>
      </c>
      <c r="E111" s="94"/>
      <c r="F111" s="11"/>
      <c r="G111" s="11"/>
      <c r="H111" s="197"/>
      <c r="I111" s="94" t="s">
        <v>22</v>
      </c>
      <c r="J111" s="11"/>
      <c r="K111" s="11"/>
      <c r="L111" s="11"/>
      <c r="M111" s="122"/>
      <c r="N111" s="338" t="s">
        <v>21</v>
      </c>
      <c r="O111" s="339" t="s">
        <v>403</v>
      </c>
      <c r="P111" s="93"/>
      <c r="Q111" s="393"/>
      <c r="R111" s="393"/>
      <c r="S111" s="72"/>
      <c r="T111" s="72"/>
      <c r="U111" s="72"/>
      <c r="V111" s="72"/>
      <c r="W111" s="72"/>
    </row>
    <row r="112" spans="1:23" ht="5.25" customHeight="1">
      <c r="A112" s="393"/>
      <c r="B112" s="134"/>
      <c r="C112" s="94"/>
      <c r="D112" s="94"/>
      <c r="E112" s="94"/>
      <c r="F112" s="11"/>
      <c r="G112" s="11"/>
      <c r="H112" s="11"/>
      <c r="I112" s="11"/>
      <c r="J112" s="11"/>
      <c r="K112" s="11"/>
      <c r="L112" s="11"/>
      <c r="M112" s="122"/>
      <c r="N112" s="122"/>
      <c r="O112" s="12"/>
      <c r="P112" s="114"/>
      <c r="Q112" s="393"/>
      <c r="R112" s="393"/>
      <c r="S112" s="72"/>
      <c r="T112" s="72"/>
      <c r="U112" s="72"/>
      <c r="V112" s="72"/>
      <c r="W112" s="72"/>
    </row>
    <row r="113" spans="1:23" ht="12.75" customHeight="1">
      <c r="A113" s="393"/>
      <c r="B113" s="134"/>
      <c r="C113" s="94" t="s">
        <v>15</v>
      </c>
      <c r="D113" s="94" t="s">
        <v>304</v>
      </c>
      <c r="E113" s="94"/>
      <c r="F113" s="11"/>
      <c r="G113" s="11"/>
      <c r="H113" s="287">
        <f>H101+J109+H111</f>
        <v>0</v>
      </c>
      <c r="I113" s="94" t="s">
        <v>22</v>
      </c>
      <c r="J113" s="123"/>
      <c r="K113" s="123"/>
      <c r="L113" s="123"/>
      <c r="M113" s="122"/>
      <c r="N113" s="12"/>
      <c r="O113" s="12"/>
      <c r="P113" s="114"/>
      <c r="Q113" s="393"/>
      <c r="R113" s="393"/>
      <c r="S113" s="72"/>
      <c r="T113" s="72"/>
      <c r="U113" s="72"/>
      <c r="V113" s="72"/>
      <c r="W113" s="72"/>
    </row>
    <row r="114" spans="1:23" ht="5.25" customHeight="1">
      <c r="A114" s="393"/>
      <c r="B114" s="134"/>
      <c r="C114" s="94"/>
      <c r="D114" s="94"/>
      <c r="E114" s="94"/>
      <c r="F114" s="11"/>
      <c r="G114" s="11"/>
      <c r="H114" s="11"/>
      <c r="I114" s="11"/>
      <c r="J114" s="123"/>
      <c r="K114" s="11"/>
      <c r="L114" s="11"/>
      <c r="M114" s="122"/>
      <c r="N114" s="12"/>
      <c r="O114" s="12"/>
      <c r="P114" s="114"/>
      <c r="Q114" s="393"/>
      <c r="R114" s="393"/>
      <c r="S114" s="72"/>
      <c r="T114" s="72"/>
      <c r="U114" s="72"/>
      <c r="V114" s="72"/>
      <c r="W114" s="72"/>
    </row>
    <row r="115" spans="1:23" ht="12.75" customHeight="1">
      <c r="A115" s="393"/>
      <c r="B115" s="134"/>
      <c r="C115" s="94" t="s">
        <v>38</v>
      </c>
      <c r="D115" s="94" t="s">
        <v>16</v>
      </c>
      <c r="E115" s="94"/>
      <c r="F115" s="11"/>
      <c r="G115" s="11"/>
      <c r="H115" s="20"/>
      <c r="I115" s="94" t="s">
        <v>39</v>
      </c>
      <c r="J115" s="123"/>
      <c r="K115" s="123"/>
      <c r="L115" s="123"/>
      <c r="M115" s="122"/>
      <c r="N115" s="12"/>
      <c r="O115" s="12"/>
      <c r="P115" s="114"/>
      <c r="Q115" s="393"/>
      <c r="R115" s="393"/>
      <c r="S115" s="72"/>
      <c r="T115" s="72"/>
      <c r="U115" s="72"/>
      <c r="V115" s="72"/>
      <c r="W115" s="72"/>
    </row>
    <row r="116" spans="1:23" ht="5.25" customHeight="1">
      <c r="A116" s="393"/>
      <c r="B116" s="134"/>
      <c r="C116" s="94"/>
      <c r="D116" s="94"/>
      <c r="E116" s="94"/>
      <c r="F116" s="11"/>
      <c r="G116" s="11"/>
      <c r="H116" s="11"/>
      <c r="I116" s="11"/>
      <c r="J116" s="11"/>
      <c r="K116" s="11"/>
      <c r="L116" s="11"/>
      <c r="M116" s="122"/>
      <c r="N116" s="12"/>
      <c r="O116" s="12"/>
      <c r="P116" s="114"/>
      <c r="Q116" s="393"/>
      <c r="R116" s="393"/>
      <c r="S116" s="72"/>
      <c r="T116" s="72"/>
      <c r="U116" s="72"/>
      <c r="V116" s="72"/>
      <c r="W116" s="72"/>
    </row>
    <row r="117" spans="1:23" ht="12.75" customHeight="1">
      <c r="A117" s="393"/>
      <c r="B117" s="134"/>
      <c r="C117" s="94" t="s">
        <v>46</v>
      </c>
      <c r="D117" s="94" t="s">
        <v>305</v>
      </c>
      <c r="E117" s="94"/>
      <c r="F117" s="11"/>
      <c r="G117" s="11"/>
      <c r="H117" s="332">
        <f>IF(H115,VLOOKUP(H115,variables!$L$5:$M$17,2,FALSE),0)</f>
        <v>0</v>
      </c>
      <c r="I117" s="94" t="s">
        <v>22</v>
      </c>
      <c r="J117" s="335" t="s">
        <v>429</v>
      </c>
      <c r="K117" s="11"/>
      <c r="L117" s="11"/>
      <c r="M117" s="122"/>
      <c r="N117" s="12"/>
      <c r="O117" s="12"/>
      <c r="P117" s="114"/>
      <c r="Q117" s="393"/>
      <c r="R117" s="393"/>
      <c r="S117" s="72"/>
      <c r="T117" s="72"/>
      <c r="U117" s="72"/>
      <c r="V117" s="72"/>
      <c r="W117" s="72"/>
    </row>
    <row r="118" spans="1:23" ht="7.5" customHeight="1">
      <c r="A118" s="393"/>
      <c r="B118" s="134"/>
      <c r="C118" s="11"/>
      <c r="D118" s="11"/>
      <c r="E118" s="11"/>
      <c r="F118" s="11"/>
      <c r="G118" s="11"/>
      <c r="H118" s="11"/>
      <c r="I118" s="11"/>
      <c r="J118" s="11"/>
      <c r="K118" s="11"/>
      <c r="L118" s="11"/>
      <c r="M118" s="122"/>
      <c r="N118" s="12"/>
      <c r="O118" s="12"/>
      <c r="P118" s="114"/>
      <c r="Q118" s="393"/>
      <c r="R118" s="393"/>
      <c r="S118" s="72"/>
      <c r="T118" s="72"/>
      <c r="U118" s="72"/>
      <c r="V118" s="72"/>
      <c r="W118" s="72"/>
    </row>
    <row r="119" spans="1:23" ht="12.75" customHeight="1">
      <c r="A119" s="393"/>
      <c r="B119" s="115"/>
      <c r="C119" s="122"/>
      <c r="D119" s="122"/>
      <c r="E119" s="122"/>
      <c r="F119" s="127"/>
      <c r="G119" s="105" t="s">
        <v>45</v>
      </c>
      <c r="H119" s="105"/>
      <c r="I119" s="105"/>
      <c r="J119" s="105"/>
      <c r="K119" s="11"/>
      <c r="L119" s="198">
        <f>H99*(H113+H117)</f>
        <v>0</v>
      </c>
      <c r="M119" s="105" t="s">
        <v>94</v>
      </c>
      <c r="N119" s="12"/>
      <c r="O119" s="12"/>
      <c r="P119" s="114"/>
      <c r="Q119" s="393"/>
      <c r="R119" s="393"/>
      <c r="S119" s="72"/>
      <c r="T119" s="72"/>
      <c r="U119" s="72"/>
      <c r="V119" s="72"/>
      <c r="W119" s="72"/>
    </row>
    <row r="120" spans="1:23" ht="7.5" customHeight="1" thickBot="1">
      <c r="A120" s="393"/>
      <c r="B120" s="138"/>
      <c r="C120" s="108"/>
      <c r="D120" s="108"/>
      <c r="E120" s="108"/>
      <c r="F120" s="108"/>
      <c r="G120" s="108"/>
      <c r="H120" s="108"/>
      <c r="I120" s="108"/>
      <c r="J120" s="108"/>
      <c r="K120" s="108"/>
      <c r="L120" s="108"/>
      <c r="M120" s="108"/>
      <c r="N120" s="102"/>
      <c r="O120" s="102"/>
      <c r="P120" s="131"/>
      <c r="Q120" s="393"/>
      <c r="R120" s="393"/>
      <c r="S120" s="72"/>
      <c r="T120" s="72"/>
      <c r="U120" s="72"/>
      <c r="V120" s="72"/>
      <c r="W120" s="72"/>
    </row>
    <row r="121" spans="1:23" ht="7.5" customHeight="1">
      <c r="A121" s="393"/>
      <c r="N121" s="390"/>
      <c r="O121" s="390"/>
      <c r="P121" s="390"/>
      <c r="Q121" s="393"/>
      <c r="R121" s="393"/>
      <c r="S121" s="72"/>
      <c r="T121" s="72"/>
      <c r="U121" s="72"/>
      <c r="V121" s="72"/>
      <c r="W121" s="72"/>
    </row>
    <row r="122" spans="1:23" s="18" customFormat="1" ht="12.75" customHeight="1">
      <c r="A122" s="393"/>
      <c r="B122" s="14"/>
      <c r="C122" s="15" t="s">
        <v>32</v>
      </c>
      <c r="D122" s="15"/>
      <c r="E122" s="15"/>
      <c r="F122" s="15"/>
      <c r="G122" s="15"/>
      <c r="H122" s="15"/>
      <c r="I122" s="15"/>
      <c r="J122" s="16"/>
      <c r="L122" s="198">
        <f>L29+L59+L89+L119</f>
        <v>0</v>
      </c>
      <c r="M122" s="105" t="s">
        <v>94</v>
      </c>
      <c r="N122" s="369"/>
      <c r="O122" s="369"/>
      <c r="P122" s="369"/>
      <c r="Q122" s="393"/>
      <c r="R122" s="393"/>
      <c r="S122" s="74"/>
      <c r="T122" s="74"/>
      <c r="U122" s="74"/>
      <c r="V122" s="74"/>
      <c r="W122" s="74"/>
    </row>
    <row r="123" spans="1:23" s="18" customFormat="1" ht="7.5" customHeight="1">
      <c r="A123" s="393"/>
      <c r="B123" s="14"/>
      <c r="C123" s="15"/>
      <c r="D123" s="15"/>
      <c r="E123" s="15"/>
      <c r="F123" s="15"/>
      <c r="G123" s="15"/>
      <c r="H123" s="15"/>
      <c r="I123" s="15"/>
      <c r="K123" s="139"/>
      <c r="L123" s="139"/>
      <c r="M123" s="15"/>
      <c r="N123" s="369"/>
      <c r="O123" s="369"/>
      <c r="P123" s="369"/>
      <c r="Q123" s="393"/>
      <c r="R123" s="393"/>
      <c r="S123" s="74"/>
      <c r="T123" s="74"/>
      <c r="U123" s="74"/>
      <c r="V123" s="74"/>
      <c r="W123" s="74"/>
    </row>
    <row r="124" spans="1:18" s="329" customFormat="1" ht="7.5" customHeight="1">
      <c r="A124" s="315"/>
      <c r="B124" s="328"/>
      <c r="C124" s="316"/>
      <c r="D124" s="316"/>
      <c r="E124" s="316"/>
      <c r="F124" s="316"/>
      <c r="G124" s="316"/>
      <c r="H124" s="316"/>
      <c r="I124" s="316"/>
      <c r="K124" s="330"/>
      <c r="L124" s="330"/>
      <c r="M124" s="316"/>
      <c r="N124" s="299"/>
      <c r="O124" s="299"/>
      <c r="P124" s="299"/>
      <c r="Q124" s="315"/>
      <c r="R124" s="315"/>
    </row>
    <row r="125" spans="1:18" s="309" customFormat="1" ht="21" customHeight="1">
      <c r="A125" s="331" t="s">
        <v>401</v>
      </c>
      <c r="B125" s="311"/>
      <c r="C125" s="311"/>
      <c r="D125" s="311"/>
      <c r="E125" s="311"/>
      <c r="F125" s="311"/>
      <c r="G125" s="311"/>
      <c r="H125" s="311"/>
      <c r="I125" s="311"/>
      <c r="J125" s="311"/>
      <c r="K125" s="311"/>
      <c r="L125" s="311"/>
      <c r="M125" s="311"/>
      <c r="N125" s="311"/>
      <c r="O125" s="311"/>
      <c r="P125" s="311"/>
      <c r="Q125" s="311"/>
      <c r="R125" s="311"/>
    </row>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sheetData>
  <sheetProtection password="C13D" sheet="1"/>
  <mergeCells count="48">
    <mergeCell ref="O11:O16"/>
    <mergeCell ref="O41:O46"/>
    <mergeCell ref="O101:O106"/>
    <mergeCell ref="B31:P31"/>
    <mergeCell ref="B61:P61"/>
    <mergeCell ref="D44:K44"/>
    <mergeCell ref="D45:I46"/>
    <mergeCell ref="H95:I95"/>
    <mergeCell ref="B91:P91"/>
    <mergeCell ref="A1:R1"/>
    <mergeCell ref="Q2:R123"/>
    <mergeCell ref="A2:A123"/>
    <mergeCell ref="H37:L37"/>
    <mergeCell ref="D41:E41"/>
    <mergeCell ref="H7:L7"/>
    <mergeCell ref="H5:I5"/>
    <mergeCell ref="H35:I35"/>
    <mergeCell ref="H65:I65"/>
    <mergeCell ref="J27:O27"/>
    <mergeCell ref="D11:E11"/>
    <mergeCell ref="H97:L97"/>
    <mergeCell ref="D101:E101"/>
    <mergeCell ref="N121:P123"/>
    <mergeCell ref="D103:G103"/>
    <mergeCell ref="D105:I106"/>
    <mergeCell ref="D107:I107"/>
    <mergeCell ref="D109:F110"/>
    <mergeCell ref="H109:I109"/>
    <mergeCell ref="D73:G73"/>
    <mergeCell ref="D13:G13"/>
    <mergeCell ref="D15:I16"/>
    <mergeCell ref="D17:I17"/>
    <mergeCell ref="D19:F20"/>
    <mergeCell ref="H19:I19"/>
    <mergeCell ref="D14:K14"/>
    <mergeCell ref="D47:I47"/>
    <mergeCell ref="D49:F50"/>
    <mergeCell ref="H49:I49"/>
    <mergeCell ref="D74:K74"/>
    <mergeCell ref="H67:L67"/>
    <mergeCell ref="D43:G43"/>
    <mergeCell ref="D71:E71"/>
    <mergeCell ref="O71:O76"/>
    <mergeCell ref="D77:I77"/>
    <mergeCell ref="D79:F80"/>
    <mergeCell ref="H79:I79"/>
    <mergeCell ref="D104:K104"/>
    <mergeCell ref="D75:I76"/>
  </mergeCells>
  <dataValidations count="5">
    <dataValidation type="list" allowBlank="1" showInputMessage="1" sqref="H25 H55 H85 H115">
      <formula1>watts</formula1>
    </dataValidation>
    <dataValidation type="list" allowBlank="1" showInputMessage="1" prompt="Select From Dropdown or Type-in" sqref="H65:I65 H95:I95 H5:I5 H35:I35">
      <formula1>fixture</formula1>
    </dataValidation>
    <dataValidation type="list" allowBlank="1" showInputMessage="1" prompt="Select From Dropdown or Type-in" sqref="H97:L97 H7:L7 H37:L37 H67:L67">
      <formula1>signman</formula1>
    </dataValidation>
    <dataValidation type="list" allowBlank="1" showInputMessage="1" showErrorMessage="1" sqref="H73 H13 H43 H103">
      <formula1>yesno</formula1>
    </dataValidation>
    <dataValidation type="list" allowBlank="1" showInputMessage="1" showErrorMessage="1" sqref="J77 J17 J47 J107">
      <formula1>gauge2</formula1>
    </dataValidation>
  </dataValidations>
  <printOptions/>
  <pageMargins left="3.22" right="0.5" top="0.75" bottom="0.75" header="0.5" footer="0.5"/>
  <pageSetup horizontalDpi="600" verticalDpi="600" orientation="landscape" paperSize="5" r:id="rId2"/>
  <ignoredErrors>
    <ignoredError sqref="H27 H57 H87 H117" unlockedFormula="1"/>
  </ignoredErrors>
  <drawing r:id="rId1"/>
</worksheet>
</file>

<file path=xl/worksheets/sheet3.xml><?xml version="1.0" encoding="utf-8"?>
<worksheet xmlns="http://schemas.openxmlformats.org/spreadsheetml/2006/main" xmlns:r="http://schemas.openxmlformats.org/officeDocument/2006/relationships">
  <sheetPr codeName="Sheet4"/>
  <dimension ref="A1:V222"/>
  <sheetViews>
    <sheetView zoomScalePageLayoutView="0" workbookViewId="0" topLeftCell="A1">
      <selection activeCell="A4" sqref="A4:A129"/>
    </sheetView>
  </sheetViews>
  <sheetFormatPr defaultColWidth="0" defaultRowHeight="12.75" zeroHeight="1"/>
  <cols>
    <col min="1" max="1" width="5.8515625" style="16" customWidth="1"/>
    <col min="2" max="2" width="3.421875" style="38" customWidth="1"/>
    <col min="3" max="3" width="2.57421875" style="16" customWidth="1"/>
    <col min="4" max="4" width="3.28125" style="16" customWidth="1"/>
    <col min="5" max="5" width="12.00390625" style="16" customWidth="1"/>
    <col min="6" max="6" width="9.140625" style="16" customWidth="1"/>
    <col min="7" max="8" width="11.421875" style="16" customWidth="1"/>
    <col min="9" max="9" width="8.00390625" style="16" customWidth="1"/>
    <col min="10" max="10" width="9.28125" style="16" customWidth="1"/>
    <col min="11" max="11" width="1.57421875" style="16" customWidth="1"/>
    <col min="12" max="12" width="9.421875" style="16" customWidth="1"/>
    <col min="13" max="13" width="4.28125" style="16" customWidth="1"/>
    <col min="14" max="14" width="1.421875" style="16" customWidth="1"/>
    <col min="15" max="15" width="15.140625" style="16" customWidth="1"/>
    <col min="16" max="18" width="9.140625" style="16" customWidth="1"/>
    <col min="19" max="19" width="17.421875" style="16" customWidth="1"/>
    <col min="20" max="16384" width="0" style="16" hidden="1" customWidth="1"/>
  </cols>
  <sheetData>
    <row r="1" spans="1:22" ht="120" customHeight="1">
      <c r="A1" s="404" t="s">
        <v>260</v>
      </c>
      <c r="B1" s="392"/>
      <c r="C1" s="392"/>
      <c r="D1" s="392"/>
      <c r="E1" s="392"/>
      <c r="F1" s="392"/>
      <c r="G1" s="392"/>
      <c r="H1" s="392"/>
      <c r="I1" s="392"/>
      <c r="J1" s="392"/>
      <c r="K1" s="392"/>
      <c r="L1" s="392"/>
      <c r="M1" s="392"/>
      <c r="N1" s="392"/>
      <c r="O1" s="392"/>
      <c r="P1" s="392"/>
      <c r="Q1" s="392"/>
      <c r="R1" s="392"/>
      <c r="S1" s="392"/>
      <c r="T1" s="72"/>
      <c r="U1" s="72"/>
      <c r="V1" s="72"/>
    </row>
    <row r="2" spans="1:22" ht="9" customHeight="1">
      <c r="A2" s="226"/>
      <c r="B2" s="291"/>
      <c r="C2" s="291"/>
      <c r="D2" s="291"/>
      <c r="E2" s="291"/>
      <c r="F2" s="291"/>
      <c r="G2" s="291"/>
      <c r="H2" s="291"/>
      <c r="I2" s="291"/>
      <c r="J2" s="291"/>
      <c r="K2" s="291"/>
      <c r="L2" s="291"/>
      <c r="M2" s="291"/>
      <c r="N2" s="291"/>
      <c r="O2" s="291"/>
      <c r="P2" s="291"/>
      <c r="Q2" s="291"/>
      <c r="R2" s="291"/>
      <c r="S2" s="291"/>
      <c r="T2" s="72"/>
      <c r="U2" s="72"/>
      <c r="V2" s="72"/>
    </row>
    <row r="3" spans="1:22" ht="13.5" customHeight="1">
      <c r="A3" s="226"/>
      <c r="B3" s="363" t="s">
        <v>449</v>
      </c>
      <c r="C3" s="291"/>
      <c r="D3" s="291"/>
      <c r="E3" s="291"/>
      <c r="F3" s="291"/>
      <c r="G3" s="291"/>
      <c r="H3" s="291"/>
      <c r="I3" s="291"/>
      <c r="J3" s="291"/>
      <c r="K3" s="291"/>
      <c r="L3" s="291"/>
      <c r="M3" s="291"/>
      <c r="N3" s="291"/>
      <c r="O3" s="291"/>
      <c r="P3" s="291"/>
      <c r="Q3" s="291"/>
      <c r="R3" s="291"/>
      <c r="S3" s="291"/>
      <c r="T3" s="72"/>
      <c r="U3" s="72"/>
      <c r="V3" s="72"/>
    </row>
    <row r="4" spans="1:22" ht="15.75" customHeight="1" thickBot="1">
      <c r="A4" s="393"/>
      <c r="B4" s="362" t="s">
        <v>448</v>
      </c>
      <c r="C4" s="12"/>
      <c r="D4" s="12"/>
      <c r="E4" s="12"/>
      <c r="F4" s="12"/>
      <c r="G4" s="12"/>
      <c r="H4" s="12"/>
      <c r="I4" s="12"/>
      <c r="J4" s="12"/>
      <c r="K4" s="12"/>
      <c r="L4" s="12"/>
      <c r="M4" s="12"/>
      <c r="N4" s="12"/>
      <c r="O4" s="12"/>
      <c r="P4" s="12"/>
      <c r="Q4" s="12"/>
      <c r="R4" s="12"/>
      <c r="S4" s="12"/>
      <c r="T4" s="72"/>
      <c r="U4" s="72"/>
      <c r="V4" s="72"/>
    </row>
    <row r="5" spans="1:22" ht="12.75">
      <c r="A5" s="393"/>
      <c r="B5" s="88" t="s">
        <v>6</v>
      </c>
      <c r="C5" s="119" t="s">
        <v>167</v>
      </c>
      <c r="D5" s="89"/>
      <c r="E5" s="89"/>
      <c r="F5" s="89"/>
      <c r="G5" s="90"/>
      <c r="H5" s="90"/>
      <c r="I5" s="90"/>
      <c r="J5" s="90"/>
      <c r="K5" s="90"/>
      <c r="L5" s="90"/>
      <c r="M5" s="111"/>
      <c r="N5" s="90"/>
      <c r="O5" s="111"/>
      <c r="P5" s="194"/>
      <c r="Q5" s="12"/>
      <c r="R5" s="12"/>
      <c r="S5" s="12"/>
      <c r="T5" s="72"/>
      <c r="U5" s="72"/>
      <c r="V5" s="72"/>
    </row>
    <row r="6" spans="1:22" ht="5.25" customHeight="1">
      <c r="A6" s="393"/>
      <c r="B6" s="99"/>
      <c r="C6" s="11"/>
      <c r="D6" s="11"/>
      <c r="E6" s="11"/>
      <c r="F6" s="11"/>
      <c r="G6" s="11"/>
      <c r="H6" s="11"/>
      <c r="I6" s="11"/>
      <c r="J6" s="11"/>
      <c r="K6" s="11"/>
      <c r="L6" s="11"/>
      <c r="M6" s="122"/>
      <c r="N6" s="11"/>
      <c r="O6" s="122"/>
      <c r="P6" s="114"/>
      <c r="Q6" s="12"/>
      <c r="R6" s="12"/>
      <c r="S6" s="12"/>
      <c r="T6" s="72"/>
      <c r="U6" s="72"/>
      <c r="V6" s="72"/>
    </row>
    <row r="7" spans="1:22" ht="12.75">
      <c r="A7" s="393"/>
      <c r="B7" s="99"/>
      <c r="C7" s="94" t="s">
        <v>5</v>
      </c>
      <c r="D7" s="94" t="s">
        <v>7</v>
      </c>
      <c r="E7" s="94"/>
      <c r="F7" s="11"/>
      <c r="G7" s="11"/>
      <c r="H7" s="20"/>
      <c r="I7" s="97" t="s">
        <v>273</v>
      </c>
      <c r="J7" s="123"/>
      <c r="K7" s="123"/>
      <c r="L7" s="123"/>
      <c r="M7" s="122"/>
      <c r="N7" s="11"/>
      <c r="O7" s="122"/>
      <c r="P7" s="114"/>
      <c r="Q7" s="12"/>
      <c r="R7" s="12"/>
      <c r="S7" s="12"/>
      <c r="T7" s="72"/>
      <c r="U7" s="72"/>
      <c r="V7" s="72"/>
    </row>
    <row r="8" spans="1:22" ht="5.25" customHeight="1">
      <c r="A8" s="393"/>
      <c r="B8" s="99"/>
      <c r="C8" s="94"/>
      <c r="D8" s="94"/>
      <c r="E8" s="94"/>
      <c r="F8" s="11"/>
      <c r="G8" s="11"/>
      <c r="H8" s="11"/>
      <c r="I8" s="11"/>
      <c r="J8" s="11"/>
      <c r="K8" s="11"/>
      <c r="L8" s="11"/>
      <c r="M8" s="122"/>
      <c r="N8" s="11"/>
      <c r="O8" s="122"/>
      <c r="P8" s="114"/>
      <c r="Q8" s="12"/>
      <c r="R8" s="12"/>
      <c r="S8" s="12"/>
      <c r="T8" s="72"/>
      <c r="U8" s="72"/>
      <c r="V8" s="72"/>
    </row>
    <row r="9" spans="1:22" ht="12.75" customHeight="1">
      <c r="A9" s="393"/>
      <c r="B9" s="99"/>
      <c r="C9" s="94" t="s">
        <v>10</v>
      </c>
      <c r="D9" s="94" t="s">
        <v>8</v>
      </c>
      <c r="E9" s="94"/>
      <c r="F9" s="11"/>
      <c r="G9" s="11"/>
      <c r="H9" s="366"/>
      <c r="I9" s="373"/>
      <c r="J9" s="373"/>
      <c r="K9" s="373"/>
      <c r="L9" s="367"/>
      <c r="M9" s="122"/>
      <c r="N9" s="123"/>
      <c r="O9" s="122"/>
      <c r="P9" s="114"/>
      <c r="Q9" s="12"/>
      <c r="R9" s="12"/>
      <c r="S9" s="12"/>
      <c r="T9" s="72"/>
      <c r="U9" s="72"/>
      <c r="V9" s="72"/>
    </row>
    <row r="10" spans="1:22" ht="5.25" customHeight="1">
      <c r="A10" s="393"/>
      <c r="B10" s="99"/>
      <c r="C10" s="94"/>
      <c r="D10" s="94"/>
      <c r="E10" s="94"/>
      <c r="F10" s="11"/>
      <c r="G10" s="11"/>
      <c r="H10" s="11"/>
      <c r="I10" s="11"/>
      <c r="J10" s="11"/>
      <c r="K10" s="11"/>
      <c r="L10" s="11"/>
      <c r="M10" s="122"/>
      <c r="N10" s="11"/>
      <c r="O10" s="122"/>
      <c r="P10" s="114"/>
      <c r="Q10" s="12"/>
      <c r="R10" s="12"/>
      <c r="S10" s="12"/>
      <c r="T10" s="72"/>
      <c r="U10" s="72"/>
      <c r="V10" s="72"/>
    </row>
    <row r="11" spans="1:22" ht="12.75">
      <c r="A11" s="393"/>
      <c r="B11" s="99"/>
      <c r="C11" s="94" t="s">
        <v>11</v>
      </c>
      <c r="D11" s="94" t="s">
        <v>9</v>
      </c>
      <c r="E11" s="94"/>
      <c r="F11" s="11"/>
      <c r="G11" s="11"/>
      <c r="H11" s="20"/>
      <c r="I11" s="11"/>
      <c r="J11" s="11"/>
      <c r="K11" s="11"/>
      <c r="L11" s="11"/>
      <c r="M11" s="122"/>
      <c r="N11" s="11"/>
      <c r="O11" s="122"/>
      <c r="P11" s="114"/>
      <c r="Q11" s="12"/>
      <c r="R11" s="12"/>
      <c r="S11" s="12"/>
      <c r="T11" s="72"/>
      <c r="U11" s="72"/>
      <c r="V11" s="72"/>
    </row>
    <row r="12" spans="1:22" ht="5.25" customHeight="1">
      <c r="A12" s="393"/>
      <c r="B12" s="99"/>
      <c r="C12" s="94"/>
      <c r="D12" s="94"/>
      <c r="E12" s="94"/>
      <c r="F12" s="11"/>
      <c r="G12" s="11"/>
      <c r="H12" s="11"/>
      <c r="I12" s="11"/>
      <c r="J12" s="11"/>
      <c r="K12" s="11"/>
      <c r="L12" s="11"/>
      <c r="M12" s="122"/>
      <c r="N12" s="11"/>
      <c r="O12" s="122"/>
      <c r="P12" s="114"/>
      <c r="Q12" s="12"/>
      <c r="R12" s="12"/>
      <c r="S12" s="12"/>
      <c r="T12" s="72"/>
      <c r="U12" s="72"/>
      <c r="V12" s="72"/>
    </row>
    <row r="13" spans="1:22" ht="12.75" customHeight="1">
      <c r="A13" s="393"/>
      <c r="B13" s="99"/>
      <c r="C13" s="94" t="s">
        <v>12</v>
      </c>
      <c r="D13" s="368" t="s">
        <v>208</v>
      </c>
      <c r="E13" s="368"/>
      <c r="F13" s="11"/>
      <c r="G13" s="11"/>
      <c r="H13" s="20"/>
      <c r="I13" s="94" t="s">
        <v>22</v>
      </c>
      <c r="J13" s="11"/>
      <c r="K13" s="11"/>
      <c r="L13" s="11"/>
      <c r="M13" s="122"/>
      <c r="N13" s="212"/>
      <c r="O13" s="122"/>
      <c r="P13" s="114"/>
      <c r="Q13" s="12"/>
      <c r="R13" s="12"/>
      <c r="S13" s="12"/>
      <c r="T13" s="72"/>
      <c r="U13" s="72"/>
      <c r="V13" s="72"/>
    </row>
    <row r="14" spans="1:22" ht="5.25" customHeight="1">
      <c r="A14" s="393"/>
      <c r="B14" s="99"/>
      <c r="C14" s="94"/>
      <c r="D14" s="116"/>
      <c r="E14" s="116"/>
      <c r="F14" s="11"/>
      <c r="G14" s="11"/>
      <c r="H14" s="11"/>
      <c r="I14" s="94"/>
      <c r="J14" s="11"/>
      <c r="K14" s="11"/>
      <c r="L14" s="11"/>
      <c r="M14" s="122"/>
      <c r="N14" s="122"/>
      <c r="O14" s="122"/>
      <c r="P14" s="114"/>
      <c r="Q14" s="12"/>
      <c r="R14" s="12"/>
      <c r="S14" s="12"/>
      <c r="T14" s="72"/>
      <c r="U14" s="72"/>
      <c r="V14" s="72"/>
    </row>
    <row r="15" spans="1:22" ht="12.75" customHeight="1">
      <c r="A15" s="393"/>
      <c r="B15" s="99"/>
      <c r="C15" s="94" t="s">
        <v>13</v>
      </c>
      <c r="D15" s="368" t="s">
        <v>93</v>
      </c>
      <c r="E15" s="403"/>
      <c r="F15" s="403"/>
      <c r="G15" s="380"/>
      <c r="H15" s="20"/>
      <c r="I15" s="122"/>
      <c r="J15" s="122"/>
      <c r="K15" s="122"/>
      <c r="L15" s="11"/>
      <c r="M15" s="122"/>
      <c r="N15" s="122"/>
      <c r="O15" s="122"/>
      <c r="P15" s="114"/>
      <c r="Q15" s="12"/>
      <c r="R15" s="12"/>
      <c r="S15" s="12"/>
      <c r="T15" s="72"/>
      <c r="U15" s="72"/>
      <c r="V15" s="72"/>
    </row>
    <row r="16" spans="1:22" ht="12.75" customHeight="1">
      <c r="A16" s="393"/>
      <c r="B16" s="99"/>
      <c r="C16" s="94"/>
      <c r="D16" s="399" t="s">
        <v>81</v>
      </c>
      <c r="E16" s="400"/>
      <c r="F16" s="400"/>
      <c r="G16" s="400"/>
      <c r="H16" s="400"/>
      <c r="I16" s="400"/>
      <c r="J16" s="400"/>
      <c r="K16" s="400"/>
      <c r="L16" s="11"/>
      <c r="M16" s="122"/>
      <c r="N16" s="11"/>
      <c r="O16" s="122"/>
      <c r="P16" s="114"/>
      <c r="Q16" s="12"/>
      <c r="R16" s="12"/>
      <c r="S16" s="12"/>
      <c r="T16" s="72"/>
      <c r="U16" s="72"/>
      <c r="V16" s="72"/>
    </row>
    <row r="17" spans="1:22" ht="12.75" customHeight="1">
      <c r="A17" s="393"/>
      <c r="B17" s="99"/>
      <c r="C17" s="94"/>
      <c r="D17" s="402" t="s">
        <v>309</v>
      </c>
      <c r="E17" s="389"/>
      <c r="F17" s="389"/>
      <c r="G17" s="389"/>
      <c r="H17" s="389"/>
      <c r="I17" s="389"/>
      <c r="J17" s="189"/>
      <c r="K17" s="94" t="str">
        <f>" "&amp;'System Parameters'!$D$14&amp;""</f>
        <v> Feet</v>
      </c>
      <c r="L17" s="11"/>
      <c r="M17" s="122"/>
      <c r="N17" s="11"/>
      <c r="O17" s="122"/>
      <c r="P17" s="114"/>
      <c r="Q17" s="12"/>
      <c r="R17" s="12"/>
      <c r="S17" s="12"/>
      <c r="T17" s="72"/>
      <c r="U17" s="72"/>
      <c r="V17" s="72"/>
    </row>
    <row r="18" spans="1:22" ht="12.75" customHeight="1">
      <c r="A18" s="393"/>
      <c r="B18" s="99"/>
      <c r="C18" s="94"/>
      <c r="D18" s="389"/>
      <c r="E18" s="389"/>
      <c r="F18" s="389"/>
      <c r="G18" s="389"/>
      <c r="H18" s="389"/>
      <c r="I18" s="389"/>
      <c r="J18" s="140"/>
      <c r="K18" s="122"/>
      <c r="L18" s="203"/>
      <c r="M18" s="122"/>
      <c r="N18" s="123"/>
      <c r="O18" s="122"/>
      <c r="P18" s="114"/>
      <c r="Q18" s="12"/>
      <c r="R18" s="12"/>
      <c r="S18" s="12"/>
      <c r="T18" s="72"/>
      <c r="U18" s="72"/>
      <c r="V18" s="72"/>
    </row>
    <row r="19" spans="1:22" ht="12.75" customHeight="1">
      <c r="A19" s="393"/>
      <c r="B19" s="99"/>
      <c r="C19" s="94"/>
      <c r="D19" s="368" t="s">
        <v>308</v>
      </c>
      <c r="E19" s="403"/>
      <c r="F19" s="403"/>
      <c r="G19" s="403"/>
      <c r="H19" s="403"/>
      <c r="I19" s="380"/>
      <c r="J19" s="189"/>
      <c r="K19" s="289" t="s">
        <v>318</v>
      </c>
      <c r="L19" s="203"/>
      <c r="M19" s="122"/>
      <c r="N19" s="123"/>
      <c r="O19" s="122"/>
      <c r="P19" s="114"/>
      <c r="Q19" s="12"/>
      <c r="R19" s="12"/>
      <c r="S19" s="12"/>
      <c r="T19" s="72"/>
      <c r="U19" s="72"/>
      <c r="V19" s="72"/>
    </row>
    <row r="20" spans="1:22" ht="5.25" customHeight="1">
      <c r="A20" s="393"/>
      <c r="B20" s="99"/>
      <c r="C20" s="94"/>
      <c r="D20" s="122"/>
      <c r="E20" s="122"/>
      <c r="F20" s="122"/>
      <c r="G20" s="122"/>
      <c r="H20" s="122"/>
      <c r="I20" s="122"/>
      <c r="J20" s="122"/>
      <c r="K20" s="122"/>
      <c r="L20" s="11"/>
      <c r="M20" s="122"/>
      <c r="N20" s="123"/>
      <c r="O20" s="122"/>
      <c r="P20" s="114"/>
      <c r="Q20" s="12"/>
      <c r="R20" s="12"/>
      <c r="S20" s="12"/>
      <c r="T20" s="72"/>
      <c r="U20" s="72"/>
      <c r="V20" s="72"/>
    </row>
    <row r="21" spans="1:22" ht="12.75">
      <c r="A21" s="393"/>
      <c r="B21" s="99"/>
      <c r="C21" s="94"/>
      <c r="D21" s="405" t="s">
        <v>317</v>
      </c>
      <c r="E21" s="383"/>
      <c r="F21" s="383"/>
      <c r="G21" s="249">
        <f>IF(J19,VLOOKUP(J19,variables!$I$8:$K$9,variables!$J$1,FALSE),0)</f>
        <v>0</v>
      </c>
      <c r="H21" s="384" t="str">
        <f>" ohms / 1000 "&amp;'System Parameters'!$D$14</f>
        <v> ohms / 1000 Feet</v>
      </c>
      <c r="I21" s="380"/>
      <c r="J21" s="252">
        <f>ROUND(('System Parameters'!$D$6^2)*(G21*(J17/1000)),1)</f>
        <v>0</v>
      </c>
      <c r="K21" s="116" t="s">
        <v>22</v>
      </c>
      <c r="L21" s="11"/>
      <c r="M21" s="122"/>
      <c r="N21" s="123"/>
      <c r="O21" s="122"/>
      <c r="P21" s="114"/>
      <c r="Q21" s="12"/>
      <c r="R21" s="12"/>
      <c r="S21" s="12"/>
      <c r="T21" s="72"/>
      <c r="U21" s="72"/>
      <c r="V21" s="72"/>
    </row>
    <row r="22" spans="1:22" ht="5.25" customHeight="1">
      <c r="A22" s="393"/>
      <c r="B22" s="99"/>
      <c r="C22" s="94"/>
      <c r="D22" s="383"/>
      <c r="E22" s="383"/>
      <c r="F22" s="383"/>
      <c r="G22" s="122"/>
      <c r="H22" s="122"/>
      <c r="I22" s="122"/>
      <c r="J22" s="122"/>
      <c r="K22" s="122"/>
      <c r="L22" s="11"/>
      <c r="M22" s="122"/>
      <c r="N22" s="11"/>
      <c r="O22" s="122"/>
      <c r="P22" s="114"/>
      <c r="Q22" s="12"/>
      <c r="R22" s="12"/>
      <c r="S22" s="12"/>
      <c r="T22" s="72"/>
      <c r="U22" s="72"/>
      <c r="V22" s="72"/>
    </row>
    <row r="23" spans="1:22" ht="12.75" customHeight="1">
      <c r="A23" s="393"/>
      <c r="B23" s="99"/>
      <c r="C23" s="94" t="s">
        <v>14</v>
      </c>
      <c r="D23" s="94" t="s">
        <v>400</v>
      </c>
      <c r="E23" s="94"/>
      <c r="F23" s="11"/>
      <c r="G23" s="11"/>
      <c r="H23" s="20"/>
      <c r="I23" s="94" t="s">
        <v>22</v>
      </c>
      <c r="J23" s="11"/>
      <c r="K23" s="135"/>
      <c r="L23" s="94"/>
      <c r="M23" s="122"/>
      <c r="N23" s="135"/>
      <c r="O23" s="94"/>
      <c r="P23" s="290"/>
      <c r="Q23" s="12"/>
      <c r="R23" s="12"/>
      <c r="S23" s="12"/>
      <c r="T23" s="72"/>
      <c r="U23" s="72"/>
      <c r="V23" s="72"/>
    </row>
    <row r="24" spans="1:22" ht="12.75" customHeight="1">
      <c r="A24" s="393"/>
      <c r="B24" s="99"/>
      <c r="C24" s="94"/>
      <c r="D24" s="336" t="s">
        <v>209</v>
      </c>
      <c r="E24" s="94"/>
      <c r="F24" s="11"/>
      <c r="G24" s="11"/>
      <c r="H24" s="11"/>
      <c r="I24" s="11"/>
      <c r="J24" s="123"/>
      <c r="K24" s="11"/>
      <c r="L24" s="11"/>
      <c r="M24" s="122"/>
      <c r="N24" s="11"/>
      <c r="O24" s="122"/>
      <c r="P24" s="114"/>
      <c r="Q24" s="12"/>
      <c r="R24" s="12"/>
      <c r="S24" s="12"/>
      <c r="T24" s="72"/>
      <c r="U24" s="72"/>
      <c r="V24" s="72"/>
    </row>
    <row r="25" spans="1:22" ht="5.25" customHeight="1">
      <c r="A25" s="393"/>
      <c r="B25" s="99"/>
      <c r="C25" s="94"/>
      <c r="D25" s="94"/>
      <c r="E25" s="94"/>
      <c r="F25" s="11"/>
      <c r="G25" s="11"/>
      <c r="H25" s="11"/>
      <c r="I25" s="11"/>
      <c r="J25" s="123"/>
      <c r="K25" s="11"/>
      <c r="L25" s="11"/>
      <c r="M25" s="122"/>
      <c r="N25" s="11"/>
      <c r="O25" s="122"/>
      <c r="P25" s="114"/>
      <c r="Q25" s="12"/>
      <c r="R25" s="12"/>
      <c r="S25" s="12"/>
      <c r="T25" s="72"/>
      <c r="U25" s="72"/>
      <c r="V25" s="72"/>
    </row>
    <row r="26" spans="1:22" ht="12.75">
      <c r="A26" s="393"/>
      <c r="B26" s="99"/>
      <c r="C26" s="94" t="s">
        <v>15</v>
      </c>
      <c r="D26" s="94" t="s">
        <v>304</v>
      </c>
      <c r="E26" s="94"/>
      <c r="F26" s="11"/>
      <c r="G26" s="11"/>
      <c r="H26" s="288">
        <f>H13+J21+H23</f>
        <v>0</v>
      </c>
      <c r="I26" s="94" t="s">
        <v>94</v>
      </c>
      <c r="J26" s="123"/>
      <c r="K26" s="123"/>
      <c r="L26" s="123"/>
      <c r="M26" s="122"/>
      <c r="N26" s="11"/>
      <c r="O26" s="122"/>
      <c r="P26" s="114"/>
      <c r="Q26" s="12"/>
      <c r="R26" s="12"/>
      <c r="S26" s="12"/>
      <c r="T26" s="72"/>
      <c r="U26" s="72"/>
      <c r="V26" s="72"/>
    </row>
    <row r="27" spans="1:22" ht="5.25" customHeight="1">
      <c r="A27" s="393"/>
      <c r="B27" s="99"/>
      <c r="C27" s="94"/>
      <c r="D27" s="94"/>
      <c r="E27" s="94"/>
      <c r="F27" s="11"/>
      <c r="G27" s="11"/>
      <c r="H27" s="11"/>
      <c r="I27" s="11"/>
      <c r="J27" s="11"/>
      <c r="K27" s="11"/>
      <c r="L27" s="11"/>
      <c r="M27" s="122"/>
      <c r="N27" s="11"/>
      <c r="O27" s="122"/>
      <c r="P27" s="114"/>
      <c r="Q27" s="12"/>
      <c r="R27" s="12"/>
      <c r="S27" s="12"/>
      <c r="T27" s="72"/>
      <c r="U27" s="72"/>
      <c r="V27" s="72"/>
    </row>
    <row r="28" spans="1:22" ht="12.75">
      <c r="A28" s="393"/>
      <c r="B28" s="99"/>
      <c r="C28" s="94" t="s">
        <v>38</v>
      </c>
      <c r="D28" s="94" t="s">
        <v>16</v>
      </c>
      <c r="E28" s="94"/>
      <c r="F28" s="11"/>
      <c r="G28" s="11"/>
      <c r="H28" s="20"/>
      <c r="I28" s="94" t="s">
        <v>39</v>
      </c>
      <c r="J28" s="123"/>
      <c r="K28" s="123"/>
      <c r="L28" s="123"/>
      <c r="M28" s="122"/>
      <c r="N28" s="11"/>
      <c r="O28" s="122"/>
      <c r="P28" s="114"/>
      <c r="Q28" s="12"/>
      <c r="R28" s="12"/>
      <c r="S28" s="12"/>
      <c r="T28" s="72"/>
      <c r="U28" s="72"/>
      <c r="V28" s="72"/>
    </row>
    <row r="29" spans="1:22" ht="5.25" customHeight="1">
      <c r="A29" s="393"/>
      <c r="B29" s="99"/>
      <c r="C29" s="94"/>
      <c r="D29" s="94"/>
      <c r="E29" s="94"/>
      <c r="F29" s="11"/>
      <c r="G29" s="11"/>
      <c r="H29" s="11"/>
      <c r="I29" s="11"/>
      <c r="J29" s="11"/>
      <c r="K29" s="11"/>
      <c r="L29" s="11"/>
      <c r="M29" s="122"/>
      <c r="N29" s="11"/>
      <c r="O29" s="122"/>
      <c r="P29" s="114"/>
      <c r="Q29" s="12"/>
      <c r="R29" s="12"/>
      <c r="S29" s="12"/>
      <c r="T29" s="72"/>
      <c r="U29" s="72"/>
      <c r="V29" s="72"/>
    </row>
    <row r="30" spans="1:22" ht="12.75">
      <c r="A30" s="393"/>
      <c r="B30" s="99"/>
      <c r="C30" s="94" t="s">
        <v>46</v>
      </c>
      <c r="D30" s="94" t="s">
        <v>305</v>
      </c>
      <c r="E30" s="94"/>
      <c r="F30" s="11"/>
      <c r="G30" s="11"/>
      <c r="H30" s="333">
        <f>IF(H28,VLOOKUP(H28,variables!$L$5:$M$17,2,FALSE),0)</f>
        <v>0</v>
      </c>
      <c r="I30" s="94" t="s">
        <v>22</v>
      </c>
      <c r="J30" s="351" t="s">
        <v>430</v>
      </c>
      <c r="K30" s="11"/>
      <c r="L30" s="11"/>
      <c r="M30" s="122"/>
      <c r="N30" s="11"/>
      <c r="O30" s="122"/>
      <c r="P30" s="114"/>
      <c r="Q30" s="12"/>
      <c r="R30" s="12"/>
      <c r="S30" s="12"/>
      <c r="T30" s="72"/>
      <c r="U30" s="72"/>
      <c r="V30" s="72"/>
    </row>
    <row r="31" spans="1:22" ht="12.75">
      <c r="A31" s="393"/>
      <c r="B31" s="99"/>
      <c r="C31" s="11"/>
      <c r="D31" s="11"/>
      <c r="E31" s="11"/>
      <c r="F31" s="11"/>
      <c r="G31" s="11"/>
      <c r="H31" s="11"/>
      <c r="I31" s="11"/>
      <c r="J31" s="11"/>
      <c r="K31" s="11"/>
      <c r="L31" s="11"/>
      <c r="M31" s="122"/>
      <c r="N31" s="11"/>
      <c r="O31" s="122"/>
      <c r="P31" s="114"/>
      <c r="Q31" s="12"/>
      <c r="R31" s="12"/>
      <c r="S31" s="12"/>
      <c r="T31" s="72"/>
      <c r="U31" s="72"/>
      <c r="V31" s="72"/>
    </row>
    <row r="32" spans="1:22" ht="12.75">
      <c r="A32" s="393"/>
      <c r="B32" s="126"/>
      <c r="C32" s="122"/>
      <c r="D32" s="122"/>
      <c r="E32" s="122"/>
      <c r="F32" s="127"/>
      <c r="G32" s="105" t="s">
        <v>17</v>
      </c>
      <c r="H32" s="105"/>
      <c r="I32" s="105"/>
      <c r="J32" s="105"/>
      <c r="K32" s="11"/>
      <c r="L32" s="250">
        <f>H11*(H26+H30)</f>
        <v>0</v>
      </c>
      <c r="M32" s="105" t="s">
        <v>22</v>
      </c>
      <c r="N32" s="11"/>
      <c r="O32" s="122"/>
      <c r="P32" s="114"/>
      <c r="Q32" s="12"/>
      <c r="R32" s="12"/>
      <c r="S32" s="12"/>
      <c r="T32" s="72"/>
      <c r="U32" s="72"/>
      <c r="V32" s="72"/>
    </row>
    <row r="33" spans="1:22" ht="7.5" customHeight="1" thickBot="1">
      <c r="A33" s="393"/>
      <c r="B33" s="101"/>
      <c r="C33" s="102"/>
      <c r="D33" s="102"/>
      <c r="E33" s="102"/>
      <c r="F33" s="128"/>
      <c r="G33" s="129"/>
      <c r="H33" s="129"/>
      <c r="I33" s="129"/>
      <c r="J33" s="129"/>
      <c r="K33" s="108"/>
      <c r="L33" s="108"/>
      <c r="M33" s="129"/>
      <c r="N33" s="108"/>
      <c r="O33" s="102"/>
      <c r="P33" s="131"/>
      <c r="Q33" s="12"/>
      <c r="R33" s="12"/>
      <c r="S33" s="12"/>
      <c r="T33" s="72"/>
      <c r="U33" s="72"/>
      <c r="V33" s="72"/>
    </row>
    <row r="34" spans="1:22" ht="15" customHeight="1" thickBot="1">
      <c r="A34" s="393"/>
      <c r="B34" s="406"/>
      <c r="C34" s="407"/>
      <c r="D34" s="407"/>
      <c r="E34" s="407"/>
      <c r="F34" s="407"/>
      <c r="G34" s="407"/>
      <c r="H34" s="407"/>
      <c r="I34" s="407"/>
      <c r="J34" s="407"/>
      <c r="K34" s="407"/>
      <c r="L34" s="407"/>
      <c r="M34" s="407"/>
      <c r="N34" s="407"/>
      <c r="O34" s="12"/>
      <c r="P34" s="12"/>
      <c r="Q34" s="12"/>
      <c r="R34" s="12"/>
      <c r="S34" s="12"/>
      <c r="T34" s="72"/>
      <c r="U34" s="72"/>
      <c r="V34" s="72"/>
    </row>
    <row r="35" spans="1:22" ht="7.5" customHeight="1">
      <c r="A35" s="393"/>
      <c r="B35" s="100"/>
      <c r="C35" s="111"/>
      <c r="D35" s="111"/>
      <c r="E35" s="111"/>
      <c r="F35" s="111"/>
      <c r="G35" s="111"/>
      <c r="H35" s="111"/>
      <c r="I35" s="111"/>
      <c r="J35" s="111"/>
      <c r="K35" s="111"/>
      <c r="L35" s="111"/>
      <c r="M35" s="111"/>
      <c r="N35" s="90"/>
      <c r="O35" s="111"/>
      <c r="P35" s="194"/>
      <c r="Q35" s="12"/>
      <c r="R35" s="12"/>
      <c r="S35" s="12"/>
      <c r="T35" s="72"/>
      <c r="U35" s="72"/>
      <c r="V35" s="72"/>
    </row>
    <row r="36" spans="1:22" ht="12.75">
      <c r="A36" s="393"/>
      <c r="B36" s="112" t="s">
        <v>40</v>
      </c>
      <c r="C36" s="94" t="s">
        <v>168</v>
      </c>
      <c r="D36" s="105"/>
      <c r="E36" s="105"/>
      <c r="F36" s="105"/>
      <c r="G36" s="11"/>
      <c r="H36" s="11"/>
      <c r="I36" s="11"/>
      <c r="J36" s="11"/>
      <c r="K36" s="11"/>
      <c r="L36" s="11"/>
      <c r="M36" s="122"/>
      <c r="N36" s="11"/>
      <c r="O36" s="122"/>
      <c r="P36" s="114"/>
      <c r="Q36" s="12"/>
      <c r="R36" s="12"/>
      <c r="S36" s="12"/>
      <c r="T36" s="72"/>
      <c r="U36" s="72"/>
      <c r="V36" s="72"/>
    </row>
    <row r="37" spans="1:22" ht="5.25" customHeight="1">
      <c r="A37" s="393"/>
      <c r="B37" s="99"/>
      <c r="C37" s="11"/>
      <c r="D37" s="11"/>
      <c r="E37" s="11"/>
      <c r="F37" s="11"/>
      <c r="G37" s="11"/>
      <c r="H37" s="11"/>
      <c r="I37" s="11"/>
      <c r="J37" s="11"/>
      <c r="K37" s="11"/>
      <c r="L37" s="11"/>
      <c r="M37" s="122"/>
      <c r="N37" s="11"/>
      <c r="O37" s="122"/>
      <c r="P37" s="114"/>
      <c r="Q37" s="12"/>
      <c r="R37" s="12"/>
      <c r="S37" s="12"/>
      <c r="T37" s="72"/>
      <c r="U37" s="72"/>
      <c r="V37" s="72"/>
    </row>
    <row r="38" spans="1:22" ht="12.75">
      <c r="A38" s="393"/>
      <c r="B38" s="99"/>
      <c r="C38" s="94" t="s">
        <v>5</v>
      </c>
      <c r="D38" s="94" t="s">
        <v>7</v>
      </c>
      <c r="E38" s="94"/>
      <c r="F38" s="11"/>
      <c r="G38" s="11"/>
      <c r="H38" s="20"/>
      <c r="I38" s="97" t="s">
        <v>273</v>
      </c>
      <c r="J38" s="123"/>
      <c r="K38" s="123"/>
      <c r="L38" s="123"/>
      <c r="M38" s="122"/>
      <c r="N38" s="11"/>
      <c r="O38" s="122"/>
      <c r="P38" s="114"/>
      <c r="Q38" s="12"/>
      <c r="R38" s="12"/>
      <c r="S38" s="12"/>
      <c r="T38" s="72"/>
      <c r="U38" s="72"/>
      <c r="V38" s="72"/>
    </row>
    <row r="39" spans="1:22" ht="5.25" customHeight="1">
      <c r="A39" s="393"/>
      <c r="B39" s="99"/>
      <c r="C39" s="94"/>
      <c r="D39" s="94"/>
      <c r="E39" s="94"/>
      <c r="F39" s="11"/>
      <c r="G39" s="11"/>
      <c r="H39" s="11"/>
      <c r="I39" s="11"/>
      <c r="J39" s="11"/>
      <c r="K39" s="11"/>
      <c r="L39" s="11"/>
      <c r="M39" s="122"/>
      <c r="N39" s="11"/>
      <c r="O39" s="122"/>
      <c r="P39" s="114"/>
      <c r="Q39" s="12"/>
      <c r="R39" s="12"/>
      <c r="S39" s="12"/>
      <c r="T39" s="72"/>
      <c r="U39" s="72"/>
      <c r="V39" s="72"/>
    </row>
    <row r="40" spans="1:22" ht="12.75">
      <c r="A40" s="393"/>
      <c r="B40" s="99"/>
      <c r="C40" s="94" t="s">
        <v>10</v>
      </c>
      <c r="D40" s="94" t="s">
        <v>8</v>
      </c>
      <c r="E40" s="94"/>
      <c r="F40" s="11"/>
      <c r="G40" s="11"/>
      <c r="H40" s="366"/>
      <c r="I40" s="373"/>
      <c r="J40" s="373"/>
      <c r="K40" s="373"/>
      <c r="L40" s="367"/>
      <c r="M40" s="122"/>
      <c r="N40" s="123"/>
      <c r="O40" s="122"/>
      <c r="P40" s="114"/>
      <c r="Q40" s="12"/>
      <c r="R40" s="12"/>
      <c r="S40" s="12"/>
      <c r="T40" s="72"/>
      <c r="U40" s="72"/>
      <c r="V40" s="72"/>
    </row>
    <row r="41" spans="1:22" ht="5.25" customHeight="1">
      <c r="A41" s="393"/>
      <c r="B41" s="99"/>
      <c r="C41" s="94"/>
      <c r="D41" s="94"/>
      <c r="E41" s="94"/>
      <c r="F41" s="11"/>
      <c r="G41" s="11"/>
      <c r="H41" s="11"/>
      <c r="I41" s="11"/>
      <c r="J41" s="11"/>
      <c r="K41" s="11"/>
      <c r="L41" s="11"/>
      <c r="M41" s="122"/>
      <c r="N41" s="11"/>
      <c r="O41" s="122"/>
      <c r="P41" s="114"/>
      <c r="Q41" s="12"/>
      <c r="R41" s="12"/>
      <c r="S41" s="12"/>
      <c r="T41" s="72"/>
      <c r="U41" s="72"/>
      <c r="V41" s="72"/>
    </row>
    <row r="42" spans="1:22" ht="12.75">
      <c r="A42" s="393"/>
      <c r="B42" s="99"/>
      <c r="C42" s="94" t="s">
        <v>11</v>
      </c>
      <c r="D42" s="94" t="s">
        <v>9</v>
      </c>
      <c r="E42" s="94"/>
      <c r="F42" s="11"/>
      <c r="G42" s="11"/>
      <c r="H42" s="20"/>
      <c r="I42" s="11"/>
      <c r="J42" s="11"/>
      <c r="K42" s="11"/>
      <c r="L42" s="11"/>
      <c r="M42" s="122"/>
      <c r="N42" s="11"/>
      <c r="O42" s="122"/>
      <c r="P42" s="114"/>
      <c r="Q42" s="12"/>
      <c r="R42" s="12"/>
      <c r="S42" s="12"/>
      <c r="T42" s="72"/>
      <c r="U42" s="72"/>
      <c r="V42" s="72"/>
    </row>
    <row r="43" spans="1:22" ht="5.25" customHeight="1">
      <c r="A43" s="393"/>
      <c r="B43" s="99"/>
      <c r="C43" s="94"/>
      <c r="D43" s="94"/>
      <c r="E43" s="94"/>
      <c r="F43" s="11"/>
      <c r="G43" s="11"/>
      <c r="H43" s="11"/>
      <c r="I43" s="11"/>
      <c r="J43" s="11"/>
      <c r="K43" s="11"/>
      <c r="L43" s="11"/>
      <c r="M43" s="122"/>
      <c r="N43" s="11"/>
      <c r="O43" s="122"/>
      <c r="P43" s="114"/>
      <c r="Q43" s="12"/>
      <c r="R43" s="12"/>
      <c r="S43" s="12"/>
      <c r="T43" s="72"/>
      <c r="U43" s="72"/>
      <c r="V43" s="72"/>
    </row>
    <row r="44" spans="1:22" ht="12.75" customHeight="1">
      <c r="A44" s="393"/>
      <c r="B44" s="99"/>
      <c r="C44" s="94" t="s">
        <v>12</v>
      </c>
      <c r="D44" s="368" t="s">
        <v>208</v>
      </c>
      <c r="E44" s="368"/>
      <c r="F44" s="11"/>
      <c r="G44" s="11"/>
      <c r="H44" s="20"/>
      <c r="I44" s="94" t="s">
        <v>22</v>
      </c>
      <c r="J44" s="11"/>
      <c r="K44" s="11"/>
      <c r="L44" s="11"/>
      <c r="M44" s="122"/>
      <c r="N44" s="212"/>
      <c r="O44" s="122"/>
      <c r="P44" s="114"/>
      <c r="Q44" s="12"/>
      <c r="R44" s="12"/>
      <c r="S44" s="12"/>
      <c r="T44" s="72"/>
      <c r="U44" s="72"/>
      <c r="V44" s="72"/>
    </row>
    <row r="45" spans="1:22" ht="5.25" customHeight="1">
      <c r="A45" s="393"/>
      <c r="B45" s="99"/>
      <c r="C45" s="94"/>
      <c r="D45" s="116"/>
      <c r="E45" s="116"/>
      <c r="F45" s="11"/>
      <c r="G45" s="11"/>
      <c r="H45" s="11"/>
      <c r="I45" s="94"/>
      <c r="J45" s="11"/>
      <c r="K45" s="11"/>
      <c r="L45" s="11"/>
      <c r="M45" s="122"/>
      <c r="N45" s="122"/>
      <c r="O45" s="122"/>
      <c r="P45" s="114"/>
      <c r="Q45" s="12"/>
      <c r="R45" s="12"/>
      <c r="S45" s="12"/>
      <c r="T45" s="72"/>
      <c r="U45" s="72"/>
      <c r="V45" s="72"/>
    </row>
    <row r="46" spans="1:22" ht="12.75" customHeight="1">
      <c r="A46" s="393"/>
      <c r="B46" s="99"/>
      <c r="C46" s="94" t="s">
        <v>13</v>
      </c>
      <c r="D46" s="368" t="s">
        <v>93</v>
      </c>
      <c r="E46" s="403"/>
      <c r="F46" s="403"/>
      <c r="G46" s="380"/>
      <c r="H46" s="20"/>
      <c r="I46" s="122"/>
      <c r="J46" s="122"/>
      <c r="K46" s="122"/>
      <c r="L46" s="11"/>
      <c r="M46" s="122"/>
      <c r="N46" s="122"/>
      <c r="O46" s="122"/>
      <c r="P46" s="114"/>
      <c r="Q46" s="12"/>
      <c r="R46" s="12"/>
      <c r="S46" s="12"/>
      <c r="T46" s="72"/>
      <c r="U46" s="72"/>
      <c r="V46" s="72"/>
    </row>
    <row r="47" spans="1:22" ht="12.75" customHeight="1">
      <c r="A47" s="393"/>
      <c r="B47" s="99"/>
      <c r="C47" s="94"/>
      <c r="D47" s="399" t="s">
        <v>81</v>
      </c>
      <c r="E47" s="400"/>
      <c r="F47" s="400"/>
      <c r="G47" s="400"/>
      <c r="H47" s="400"/>
      <c r="I47" s="400"/>
      <c r="J47" s="400"/>
      <c r="K47" s="400"/>
      <c r="L47" s="11"/>
      <c r="M47" s="122"/>
      <c r="N47" s="11"/>
      <c r="O47" s="122"/>
      <c r="P47" s="114"/>
      <c r="Q47" s="12"/>
      <c r="R47" s="12"/>
      <c r="S47" s="12"/>
      <c r="T47" s="72"/>
      <c r="U47" s="72"/>
      <c r="V47" s="72"/>
    </row>
    <row r="48" spans="1:22" ht="12.75" customHeight="1">
      <c r="A48" s="393"/>
      <c r="B48" s="99"/>
      <c r="C48" s="94"/>
      <c r="D48" s="402" t="s">
        <v>309</v>
      </c>
      <c r="E48" s="389"/>
      <c r="F48" s="389"/>
      <c r="G48" s="389"/>
      <c r="H48" s="389"/>
      <c r="I48" s="389"/>
      <c r="J48" s="189"/>
      <c r="K48" s="94" t="str">
        <f>" "&amp;'System Parameters'!$D$14&amp;""</f>
        <v> Feet</v>
      </c>
      <c r="L48" s="11"/>
      <c r="M48" s="122"/>
      <c r="N48" s="11"/>
      <c r="O48" s="122"/>
      <c r="P48" s="114"/>
      <c r="Q48" s="12"/>
      <c r="R48" s="12"/>
      <c r="S48" s="12"/>
      <c r="T48" s="72"/>
      <c r="U48" s="72"/>
      <c r="V48" s="72"/>
    </row>
    <row r="49" spans="1:22" ht="12.75" customHeight="1">
      <c r="A49" s="393"/>
      <c r="B49" s="99"/>
      <c r="C49" s="94"/>
      <c r="D49" s="389"/>
      <c r="E49" s="389"/>
      <c r="F49" s="389"/>
      <c r="G49" s="389"/>
      <c r="H49" s="389"/>
      <c r="I49" s="389"/>
      <c r="J49" s="140"/>
      <c r="K49" s="122"/>
      <c r="L49" s="203"/>
      <c r="M49" s="122"/>
      <c r="N49" s="123"/>
      <c r="O49" s="122"/>
      <c r="P49" s="114"/>
      <c r="Q49" s="12"/>
      <c r="R49" s="12"/>
      <c r="S49" s="12"/>
      <c r="T49" s="72"/>
      <c r="U49" s="72"/>
      <c r="V49" s="72"/>
    </row>
    <row r="50" spans="1:22" ht="12.75" customHeight="1">
      <c r="A50" s="393"/>
      <c r="B50" s="99"/>
      <c r="C50" s="94"/>
      <c r="D50" s="368" t="s">
        <v>308</v>
      </c>
      <c r="E50" s="403"/>
      <c r="F50" s="403"/>
      <c r="G50" s="403"/>
      <c r="H50" s="403"/>
      <c r="I50" s="380"/>
      <c r="J50" s="189"/>
      <c r="K50" s="289" t="s">
        <v>318</v>
      </c>
      <c r="L50" s="203"/>
      <c r="M50" s="122"/>
      <c r="N50" s="123"/>
      <c r="O50" s="122"/>
      <c r="P50" s="114"/>
      <c r="Q50" s="12"/>
      <c r="R50" s="12"/>
      <c r="S50" s="12"/>
      <c r="T50" s="72"/>
      <c r="U50" s="72"/>
      <c r="V50" s="72"/>
    </row>
    <row r="51" spans="1:22" ht="5.25" customHeight="1">
      <c r="A51" s="393"/>
      <c r="B51" s="99"/>
      <c r="C51" s="94"/>
      <c r="D51" s="122"/>
      <c r="E51" s="122"/>
      <c r="F51" s="122"/>
      <c r="G51" s="122"/>
      <c r="H51" s="122"/>
      <c r="I51" s="122"/>
      <c r="J51" s="122"/>
      <c r="K51" s="122"/>
      <c r="L51" s="11"/>
      <c r="M51" s="122"/>
      <c r="N51" s="123"/>
      <c r="O51" s="122"/>
      <c r="P51" s="114"/>
      <c r="Q51" s="12"/>
      <c r="R51" s="12"/>
      <c r="S51" s="12"/>
      <c r="T51" s="72"/>
      <c r="U51" s="72"/>
      <c r="V51" s="72"/>
    </row>
    <row r="52" spans="1:22" ht="12.75">
      <c r="A52" s="393"/>
      <c r="B52" s="99"/>
      <c r="C52" s="94"/>
      <c r="D52" s="405" t="s">
        <v>317</v>
      </c>
      <c r="E52" s="383"/>
      <c r="F52" s="383"/>
      <c r="G52" s="249">
        <f>IF(J50,VLOOKUP(J50,variables!$I$8:$K$9,variables!$J$1,FALSE),0)</f>
        <v>0</v>
      </c>
      <c r="H52" s="384" t="str">
        <f>" ohms / 1000 "&amp;'System Parameters'!$D$14</f>
        <v> ohms / 1000 Feet</v>
      </c>
      <c r="I52" s="380"/>
      <c r="J52" s="248">
        <f>ROUND(('System Parameters'!$D$6^2)*(G52*(J48/1000)),1)</f>
        <v>0</v>
      </c>
      <c r="K52" s="116" t="s">
        <v>22</v>
      </c>
      <c r="L52" s="11"/>
      <c r="M52" s="122"/>
      <c r="N52" s="123"/>
      <c r="O52" s="122"/>
      <c r="P52" s="114"/>
      <c r="Q52" s="12"/>
      <c r="R52" s="12"/>
      <c r="S52" s="12"/>
      <c r="T52" s="72"/>
      <c r="U52" s="72"/>
      <c r="V52" s="72"/>
    </row>
    <row r="53" spans="1:22" ht="5.25" customHeight="1">
      <c r="A53" s="393"/>
      <c r="B53" s="99"/>
      <c r="C53" s="94"/>
      <c r="D53" s="383"/>
      <c r="E53" s="383"/>
      <c r="F53" s="383"/>
      <c r="G53" s="122"/>
      <c r="H53" s="122"/>
      <c r="I53" s="122"/>
      <c r="J53" s="122"/>
      <c r="K53" s="122"/>
      <c r="L53" s="11"/>
      <c r="M53" s="122"/>
      <c r="N53" s="11"/>
      <c r="O53" s="122"/>
      <c r="P53" s="114"/>
      <c r="Q53" s="12"/>
      <c r="R53" s="12"/>
      <c r="S53" s="12"/>
      <c r="T53" s="72"/>
      <c r="U53" s="72"/>
      <c r="V53" s="72"/>
    </row>
    <row r="54" spans="1:22" ht="12.75" customHeight="1">
      <c r="A54" s="393"/>
      <c r="B54" s="99"/>
      <c r="C54" s="94" t="s">
        <v>14</v>
      </c>
      <c r="D54" s="94" t="s">
        <v>72</v>
      </c>
      <c r="E54" s="94"/>
      <c r="F54" s="11"/>
      <c r="G54" s="11"/>
      <c r="H54" s="20"/>
      <c r="I54" s="94" t="s">
        <v>22</v>
      </c>
      <c r="J54" s="11"/>
      <c r="K54" s="135"/>
      <c r="L54" s="94"/>
      <c r="M54" s="122"/>
      <c r="N54" s="11"/>
      <c r="O54" s="122"/>
      <c r="P54" s="114"/>
      <c r="Q54" s="12"/>
      <c r="R54" s="12"/>
      <c r="S54" s="12"/>
      <c r="T54" s="72"/>
      <c r="U54" s="72"/>
      <c r="V54" s="72"/>
    </row>
    <row r="55" spans="1:22" ht="12.75" customHeight="1">
      <c r="A55" s="393"/>
      <c r="B55" s="99"/>
      <c r="C55" s="94"/>
      <c r="D55" s="336" t="s">
        <v>209</v>
      </c>
      <c r="E55" s="94"/>
      <c r="F55" s="11"/>
      <c r="G55" s="11"/>
      <c r="H55" s="11"/>
      <c r="I55" s="11"/>
      <c r="J55" s="11"/>
      <c r="K55" s="11"/>
      <c r="L55" s="11"/>
      <c r="M55" s="122"/>
      <c r="N55" s="11"/>
      <c r="O55" s="122"/>
      <c r="P55" s="114"/>
      <c r="Q55" s="12"/>
      <c r="R55" s="12"/>
      <c r="S55" s="12"/>
      <c r="T55" s="72"/>
      <c r="U55" s="72"/>
      <c r="V55" s="72"/>
    </row>
    <row r="56" spans="1:22" ht="5.25" customHeight="1">
      <c r="A56" s="393"/>
      <c r="B56" s="99"/>
      <c r="C56" s="94"/>
      <c r="D56" s="94"/>
      <c r="E56" s="94"/>
      <c r="F56" s="11"/>
      <c r="G56" s="11"/>
      <c r="H56" s="11"/>
      <c r="I56" s="11"/>
      <c r="J56" s="11"/>
      <c r="K56" s="11"/>
      <c r="L56" s="11"/>
      <c r="M56" s="122"/>
      <c r="N56" s="11"/>
      <c r="O56" s="122"/>
      <c r="P56" s="114"/>
      <c r="Q56" s="12"/>
      <c r="R56" s="12"/>
      <c r="S56" s="12"/>
      <c r="T56" s="72"/>
      <c r="U56" s="72"/>
      <c r="V56" s="72"/>
    </row>
    <row r="57" spans="1:22" ht="12.75">
      <c r="A57" s="393"/>
      <c r="B57" s="99"/>
      <c r="C57" s="94" t="s">
        <v>15</v>
      </c>
      <c r="D57" s="94" t="s">
        <v>304</v>
      </c>
      <c r="E57" s="94"/>
      <c r="F57" s="11"/>
      <c r="G57" s="11"/>
      <c r="H57" s="288">
        <f>H44+J52+H54</f>
        <v>0</v>
      </c>
      <c r="I57" s="94" t="s">
        <v>94</v>
      </c>
      <c r="J57" s="123"/>
      <c r="K57" s="123"/>
      <c r="L57" s="123"/>
      <c r="M57" s="122"/>
      <c r="N57" s="11"/>
      <c r="O57" s="122"/>
      <c r="P57" s="114"/>
      <c r="Q57" s="12"/>
      <c r="R57" s="12"/>
      <c r="S57" s="12"/>
      <c r="T57" s="72"/>
      <c r="U57" s="72"/>
      <c r="V57" s="72"/>
    </row>
    <row r="58" spans="1:22" ht="5.25" customHeight="1">
      <c r="A58" s="393"/>
      <c r="B58" s="99"/>
      <c r="C58" s="94"/>
      <c r="D58" s="94"/>
      <c r="E58" s="94"/>
      <c r="F58" s="11"/>
      <c r="G58" s="11"/>
      <c r="H58" s="11"/>
      <c r="I58" s="11"/>
      <c r="J58" s="11"/>
      <c r="K58" s="11"/>
      <c r="L58" s="11"/>
      <c r="M58" s="122"/>
      <c r="N58" s="11"/>
      <c r="O58" s="122"/>
      <c r="P58" s="114"/>
      <c r="Q58" s="12"/>
      <c r="R58" s="12"/>
      <c r="S58" s="12"/>
      <c r="T58" s="72"/>
      <c r="U58" s="72"/>
      <c r="V58" s="72"/>
    </row>
    <row r="59" spans="1:22" ht="12.75">
      <c r="A59" s="393"/>
      <c r="B59" s="99"/>
      <c r="C59" s="94" t="s">
        <v>38</v>
      </c>
      <c r="D59" s="94" t="s">
        <v>16</v>
      </c>
      <c r="E59" s="94"/>
      <c r="F59" s="11"/>
      <c r="G59" s="11"/>
      <c r="H59" s="20"/>
      <c r="I59" s="94" t="s">
        <v>39</v>
      </c>
      <c r="J59" s="123"/>
      <c r="K59" s="123"/>
      <c r="L59" s="123"/>
      <c r="M59" s="122"/>
      <c r="N59" s="11"/>
      <c r="O59" s="122"/>
      <c r="P59" s="114"/>
      <c r="Q59" s="12"/>
      <c r="R59" s="12"/>
      <c r="S59" s="12"/>
      <c r="T59" s="72"/>
      <c r="U59" s="72"/>
      <c r="V59" s="72"/>
    </row>
    <row r="60" spans="1:22" ht="5.25" customHeight="1">
      <c r="A60" s="393"/>
      <c r="B60" s="99"/>
      <c r="C60" s="94"/>
      <c r="D60" s="94"/>
      <c r="E60" s="94"/>
      <c r="F60" s="11"/>
      <c r="G60" s="11"/>
      <c r="H60" s="11"/>
      <c r="I60" s="11"/>
      <c r="J60" s="11"/>
      <c r="K60" s="11"/>
      <c r="L60" s="11"/>
      <c r="M60" s="122"/>
      <c r="N60" s="11"/>
      <c r="O60" s="122"/>
      <c r="P60" s="114"/>
      <c r="Q60" s="12"/>
      <c r="R60" s="12"/>
      <c r="S60" s="12"/>
      <c r="T60" s="72"/>
      <c r="U60" s="72"/>
      <c r="V60" s="72"/>
    </row>
    <row r="61" spans="1:22" ht="12.75">
      <c r="A61" s="393"/>
      <c r="B61" s="99"/>
      <c r="C61" s="94" t="s">
        <v>46</v>
      </c>
      <c r="D61" s="94" t="s">
        <v>305</v>
      </c>
      <c r="E61" s="94"/>
      <c r="F61" s="11"/>
      <c r="G61" s="11"/>
      <c r="H61" s="333">
        <f>IF(H59,VLOOKUP(H59,variables!$L$5:$M$17,2,FALSE),0)</f>
        <v>0</v>
      </c>
      <c r="I61" s="94" t="s">
        <v>22</v>
      </c>
      <c r="J61" s="351" t="s">
        <v>430</v>
      </c>
      <c r="K61" s="11"/>
      <c r="L61" s="11"/>
      <c r="M61" s="122"/>
      <c r="N61" s="11"/>
      <c r="O61" s="122"/>
      <c r="P61" s="114"/>
      <c r="Q61" s="12"/>
      <c r="R61" s="12"/>
      <c r="S61" s="12"/>
      <c r="T61" s="72"/>
      <c r="U61" s="72"/>
      <c r="V61" s="72"/>
    </row>
    <row r="62" spans="1:22" ht="12.75">
      <c r="A62" s="393"/>
      <c r="B62" s="99"/>
      <c r="C62" s="11"/>
      <c r="D62" s="11"/>
      <c r="E62" s="11"/>
      <c r="F62" s="11"/>
      <c r="G62" s="11"/>
      <c r="H62" s="11"/>
      <c r="I62" s="11"/>
      <c r="J62" s="11"/>
      <c r="K62" s="11"/>
      <c r="L62" s="11"/>
      <c r="M62" s="122"/>
      <c r="N62" s="11"/>
      <c r="O62" s="122"/>
      <c r="P62" s="114"/>
      <c r="Q62" s="12"/>
      <c r="R62" s="12"/>
      <c r="S62" s="12"/>
      <c r="T62" s="72"/>
      <c r="U62" s="72"/>
      <c r="V62" s="72"/>
    </row>
    <row r="63" spans="1:22" ht="12.75">
      <c r="A63" s="393"/>
      <c r="B63" s="126"/>
      <c r="C63" s="122"/>
      <c r="D63" s="122"/>
      <c r="E63" s="122"/>
      <c r="F63" s="127"/>
      <c r="G63" s="105" t="s">
        <v>41</v>
      </c>
      <c r="H63" s="105"/>
      <c r="I63" s="105"/>
      <c r="J63" s="105"/>
      <c r="K63" s="11"/>
      <c r="L63" s="250">
        <f>H42*(H57+H61)</f>
        <v>0</v>
      </c>
      <c r="M63" s="105" t="s">
        <v>22</v>
      </c>
      <c r="N63" s="11"/>
      <c r="O63" s="122"/>
      <c r="P63" s="114"/>
      <c r="Q63" s="12"/>
      <c r="R63" s="12"/>
      <c r="S63" s="12"/>
      <c r="T63" s="72"/>
      <c r="U63" s="72"/>
      <c r="V63" s="72"/>
    </row>
    <row r="64" spans="1:22" ht="7.5" customHeight="1" thickBot="1">
      <c r="A64" s="393"/>
      <c r="B64" s="101"/>
      <c r="C64" s="102"/>
      <c r="D64" s="102"/>
      <c r="E64" s="102"/>
      <c r="F64" s="128"/>
      <c r="G64" s="129"/>
      <c r="H64" s="129"/>
      <c r="I64" s="129"/>
      <c r="J64" s="129"/>
      <c r="K64" s="108"/>
      <c r="L64" s="108"/>
      <c r="M64" s="129"/>
      <c r="N64" s="108"/>
      <c r="O64" s="102"/>
      <c r="P64" s="131"/>
      <c r="Q64" s="12"/>
      <c r="R64" s="12"/>
      <c r="S64" s="12"/>
      <c r="T64" s="72"/>
      <c r="U64" s="72"/>
      <c r="V64" s="72"/>
    </row>
    <row r="65" spans="1:22" ht="15" customHeight="1" thickBot="1">
      <c r="A65" s="393"/>
      <c r="B65" s="406"/>
      <c r="C65" s="407"/>
      <c r="D65" s="407"/>
      <c r="E65" s="407"/>
      <c r="F65" s="407"/>
      <c r="G65" s="407"/>
      <c r="H65" s="407"/>
      <c r="I65" s="407"/>
      <c r="J65" s="407"/>
      <c r="K65" s="407"/>
      <c r="L65" s="407"/>
      <c r="M65" s="407"/>
      <c r="N65" s="407"/>
      <c r="O65" s="12"/>
      <c r="P65" s="12"/>
      <c r="Q65" s="12"/>
      <c r="R65" s="12"/>
      <c r="S65" s="12"/>
      <c r="T65" s="72"/>
      <c r="U65" s="72"/>
      <c r="V65" s="72"/>
    </row>
    <row r="66" spans="1:22" ht="7.5" customHeight="1">
      <c r="A66" s="393"/>
      <c r="B66" s="401"/>
      <c r="C66" s="390"/>
      <c r="D66" s="390"/>
      <c r="E66" s="390"/>
      <c r="F66" s="390"/>
      <c r="G66" s="390"/>
      <c r="H66" s="390"/>
      <c r="I66" s="390"/>
      <c r="J66" s="390"/>
      <c r="K66" s="390"/>
      <c r="L66" s="390"/>
      <c r="M66" s="390"/>
      <c r="N66" s="390"/>
      <c r="O66" s="111"/>
      <c r="P66" s="194"/>
      <c r="Q66" s="122"/>
      <c r="R66" s="12"/>
      <c r="S66" s="12"/>
      <c r="T66" s="72"/>
      <c r="U66" s="72"/>
      <c r="V66" s="72"/>
    </row>
    <row r="67" spans="1:22" ht="12.75">
      <c r="A67" s="393"/>
      <c r="B67" s="112" t="s">
        <v>42</v>
      </c>
      <c r="C67" s="94" t="s">
        <v>169</v>
      </c>
      <c r="D67" s="105"/>
      <c r="E67" s="105"/>
      <c r="F67" s="105"/>
      <c r="G67" s="11"/>
      <c r="H67" s="11"/>
      <c r="I67" s="11"/>
      <c r="J67" s="11"/>
      <c r="K67" s="11"/>
      <c r="L67" s="11"/>
      <c r="M67" s="122"/>
      <c r="N67" s="11"/>
      <c r="O67" s="122"/>
      <c r="P67" s="114"/>
      <c r="Q67" s="122"/>
      <c r="R67" s="12"/>
      <c r="S67" s="12"/>
      <c r="T67" s="72"/>
      <c r="U67" s="72"/>
      <c r="V67" s="72"/>
    </row>
    <row r="68" spans="1:22" ht="5.25" customHeight="1">
      <c r="A68" s="393"/>
      <c r="B68" s="99"/>
      <c r="C68" s="11"/>
      <c r="D68" s="11"/>
      <c r="E68" s="11"/>
      <c r="F68" s="11"/>
      <c r="G68" s="11"/>
      <c r="H68" s="11"/>
      <c r="I68" s="11"/>
      <c r="J68" s="11"/>
      <c r="K68" s="11"/>
      <c r="L68" s="11"/>
      <c r="M68" s="122"/>
      <c r="N68" s="11"/>
      <c r="O68" s="122"/>
      <c r="P68" s="114"/>
      <c r="Q68" s="122"/>
      <c r="R68" s="12"/>
      <c r="S68" s="12"/>
      <c r="T68" s="72"/>
      <c r="U68" s="72"/>
      <c r="V68" s="72"/>
    </row>
    <row r="69" spans="1:22" ht="12.75">
      <c r="A69" s="393"/>
      <c r="B69" s="99"/>
      <c r="C69" s="94" t="s">
        <v>5</v>
      </c>
      <c r="D69" s="94" t="s">
        <v>7</v>
      </c>
      <c r="E69" s="94"/>
      <c r="F69" s="11"/>
      <c r="G69" s="11"/>
      <c r="H69" s="20"/>
      <c r="I69" s="97" t="s">
        <v>273</v>
      </c>
      <c r="J69" s="123"/>
      <c r="K69" s="123"/>
      <c r="L69" s="123"/>
      <c r="M69" s="122"/>
      <c r="N69" s="11"/>
      <c r="O69" s="122"/>
      <c r="P69" s="114"/>
      <c r="Q69" s="122"/>
      <c r="R69" s="12"/>
      <c r="S69" s="12"/>
      <c r="T69" s="72"/>
      <c r="U69" s="72"/>
      <c r="V69" s="72"/>
    </row>
    <row r="70" spans="1:22" ht="5.25" customHeight="1">
      <c r="A70" s="393"/>
      <c r="B70" s="99"/>
      <c r="C70" s="94"/>
      <c r="D70" s="94"/>
      <c r="E70" s="94"/>
      <c r="F70" s="11"/>
      <c r="G70" s="11"/>
      <c r="H70" s="11"/>
      <c r="I70" s="11"/>
      <c r="J70" s="11"/>
      <c r="K70" s="11"/>
      <c r="L70" s="11"/>
      <c r="M70" s="122"/>
      <c r="N70" s="11"/>
      <c r="O70" s="122"/>
      <c r="P70" s="114"/>
      <c r="Q70" s="122"/>
      <c r="R70" s="12"/>
      <c r="S70" s="12"/>
      <c r="T70" s="72"/>
      <c r="U70" s="72"/>
      <c r="V70" s="72"/>
    </row>
    <row r="71" spans="1:22" ht="12.75" customHeight="1">
      <c r="A71" s="393"/>
      <c r="B71" s="99"/>
      <c r="C71" s="94" t="s">
        <v>10</v>
      </c>
      <c r="D71" s="94" t="s">
        <v>8</v>
      </c>
      <c r="E71" s="94"/>
      <c r="F71" s="11"/>
      <c r="G71" s="11"/>
      <c r="H71" s="366"/>
      <c r="I71" s="373"/>
      <c r="J71" s="373"/>
      <c r="K71" s="373"/>
      <c r="L71" s="367"/>
      <c r="M71" s="122"/>
      <c r="N71" s="123"/>
      <c r="O71" s="122"/>
      <c r="P71" s="114"/>
      <c r="Q71" s="122"/>
      <c r="R71" s="12"/>
      <c r="S71" s="12"/>
      <c r="T71" s="72"/>
      <c r="U71" s="72"/>
      <c r="V71" s="72"/>
    </row>
    <row r="72" spans="1:22" ht="5.25" customHeight="1">
      <c r="A72" s="393"/>
      <c r="B72" s="99"/>
      <c r="C72" s="94"/>
      <c r="D72" s="94"/>
      <c r="E72" s="94"/>
      <c r="F72" s="11"/>
      <c r="G72" s="11"/>
      <c r="H72" s="11"/>
      <c r="I72" s="11"/>
      <c r="J72" s="11"/>
      <c r="K72" s="11"/>
      <c r="L72" s="11"/>
      <c r="M72" s="122"/>
      <c r="N72" s="11"/>
      <c r="O72" s="122"/>
      <c r="P72" s="114"/>
      <c r="Q72" s="122"/>
      <c r="R72" s="12"/>
      <c r="S72" s="12"/>
      <c r="T72" s="72"/>
      <c r="U72" s="72"/>
      <c r="V72" s="72"/>
    </row>
    <row r="73" spans="1:22" ht="12.75">
      <c r="A73" s="393"/>
      <c r="B73" s="99"/>
      <c r="C73" s="94" t="s">
        <v>11</v>
      </c>
      <c r="D73" s="94" t="s">
        <v>9</v>
      </c>
      <c r="E73" s="94"/>
      <c r="F73" s="11"/>
      <c r="G73" s="11"/>
      <c r="H73" s="20"/>
      <c r="I73" s="11"/>
      <c r="J73" s="11"/>
      <c r="K73" s="11"/>
      <c r="L73" s="11"/>
      <c r="M73" s="122"/>
      <c r="N73" s="11"/>
      <c r="O73" s="122"/>
      <c r="P73" s="114"/>
      <c r="Q73" s="122"/>
      <c r="R73" s="12"/>
      <c r="S73" s="12"/>
      <c r="T73" s="72"/>
      <c r="U73" s="72"/>
      <c r="V73" s="72"/>
    </row>
    <row r="74" spans="1:22" ht="5.25" customHeight="1">
      <c r="A74" s="393"/>
      <c r="B74" s="99"/>
      <c r="C74" s="94"/>
      <c r="D74" s="94"/>
      <c r="E74" s="94"/>
      <c r="F74" s="11"/>
      <c r="G74" s="11"/>
      <c r="H74" s="11"/>
      <c r="I74" s="11"/>
      <c r="J74" s="11"/>
      <c r="K74" s="11"/>
      <c r="L74" s="11"/>
      <c r="M74" s="122"/>
      <c r="N74" s="11"/>
      <c r="O74" s="122"/>
      <c r="P74" s="114"/>
      <c r="Q74" s="122"/>
      <c r="R74" s="12"/>
      <c r="S74" s="12"/>
      <c r="T74" s="72"/>
      <c r="U74" s="72"/>
      <c r="V74" s="72"/>
    </row>
    <row r="75" spans="1:22" ht="12.75" customHeight="1">
      <c r="A75" s="393"/>
      <c r="B75" s="99"/>
      <c r="C75" s="94" t="s">
        <v>12</v>
      </c>
      <c r="D75" s="368" t="s">
        <v>208</v>
      </c>
      <c r="E75" s="368"/>
      <c r="F75" s="11"/>
      <c r="G75" s="11"/>
      <c r="H75" s="20"/>
      <c r="I75" s="94" t="s">
        <v>22</v>
      </c>
      <c r="J75" s="11"/>
      <c r="K75" s="11"/>
      <c r="L75" s="11"/>
      <c r="M75" s="122"/>
      <c r="N75" s="212"/>
      <c r="O75" s="122"/>
      <c r="P75" s="114"/>
      <c r="Q75" s="122"/>
      <c r="R75" s="12"/>
      <c r="S75" s="12"/>
      <c r="T75" s="72"/>
      <c r="U75" s="72"/>
      <c r="V75" s="72"/>
    </row>
    <row r="76" spans="1:22" ht="5.25" customHeight="1">
      <c r="A76" s="393"/>
      <c r="B76" s="99"/>
      <c r="C76" s="94"/>
      <c r="D76" s="116"/>
      <c r="E76" s="116"/>
      <c r="F76" s="11"/>
      <c r="G76" s="11"/>
      <c r="H76" s="11"/>
      <c r="I76" s="94"/>
      <c r="J76" s="11"/>
      <c r="K76" s="11"/>
      <c r="L76" s="11"/>
      <c r="M76" s="122"/>
      <c r="N76" s="122"/>
      <c r="O76" s="122"/>
      <c r="P76" s="114"/>
      <c r="Q76" s="122"/>
      <c r="R76" s="12"/>
      <c r="S76" s="12"/>
      <c r="T76" s="72"/>
      <c r="U76" s="72"/>
      <c r="V76" s="72"/>
    </row>
    <row r="77" spans="1:22" ht="12.75" customHeight="1">
      <c r="A77" s="393"/>
      <c r="B77" s="99"/>
      <c r="C77" s="94" t="s">
        <v>13</v>
      </c>
      <c r="D77" s="368" t="s">
        <v>93</v>
      </c>
      <c r="E77" s="403"/>
      <c r="F77" s="403"/>
      <c r="G77" s="380"/>
      <c r="H77" s="20"/>
      <c r="I77" s="122"/>
      <c r="J77" s="122"/>
      <c r="K77" s="122"/>
      <c r="L77" s="11"/>
      <c r="M77" s="122"/>
      <c r="N77" s="122"/>
      <c r="O77" s="122"/>
      <c r="P77" s="114"/>
      <c r="Q77" s="122"/>
      <c r="R77" s="12"/>
      <c r="S77" s="12"/>
      <c r="T77" s="72"/>
      <c r="U77" s="72"/>
      <c r="V77" s="72"/>
    </row>
    <row r="78" spans="1:22" ht="12.75" customHeight="1">
      <c r="A78" s="393"/>
      <c r="B78" s="99"/>
      <c r="C78" s="94"/>
      <c r="D78" s="399" t="s">
        <v>81</v>
      </c>
      <c r="E78" s="400"/>
      <c r="F78" s="400"/>
      <c r="G78" s="400"/>
      <c r="H78" s="400"/>
      <c r="I78" s="400"/>
      <c r="J78" s="400"/>
      <c r="K78" s="400"/>
      <c r="L78" s="11"/>
      <c r="M78" s="122"/>
      <c r="N78" s="11"/>
      <c r="O78" s="122"/>
      <c r="P78" s="114"/>
      <c r="Q78" s="122"/>
      <c r="R78" s="12"/>
      <c r="S78" s="12"/>
      <c r="T78" s="72"/>
      <c r="U78" s="72"/>
      <c r="V78" s="72"/>
    </row>
    <row r="79" spans="1:22" ht="12.75" customHeight="1">
      <c r="A79" s="393"/>
      <c r="B79" s="99"/>
      <c r="C79" s="94"/>
      <c r="D79" s="402" t="s">
        <v>309</v>
      </c>
      <c r="E79" s="389"/>
      <c r="F79" s="389"/>
      <c r="G79" s="389"/>
      <c r="H79" s="389"/>
      <c r="I79" s="389"/>
      <c r="J79" s="189"/>
      <c r="K79" s="94" t="str">
        <f>" "&amp;'System Parameters'!$D$14&amp;""</f>
        <v> Feet</v>
      </c>
      <c r="L79" s="11"/>
      <c r="M79" s="122"/>
      <c r="N79" s="11"/>
      <c r="O79" s="122"/>
      <c r="P79" s="114"/>
      <c r="Q79" s="122"/>
      <c r="R79" s="12"/>
      <c r="S79" s="12"/>
      <c r="T79" s="72"/>
      <c r="U79" s="72"/>
      <c r="V79" s="72"/>
    </row>
    <row r="80" spans="1:22" ht="12.75" customHeight="1">
      <c r="A80" s="393"/>
      <c r="B80" s="99"/>
      <c r="C80" s="94"/>
      <c r="D80" s="389"/>
      <c r="E80" s="389"/>
      <c r="F80" s="389"/>
      <c r="G80" s="389"/>
      <c r="H80" s="389"/>
      <c r="I80" s="389"/>
      <c r="J80" s="140"/>
      <c r="K80" s="122"/>
      <c r="L80" s="203"/>
      <c r="M80" s="122"/>
      <c r="N80" s="123"/>
      <c r="O80" s="122"/>
      <c r="P80" s="114"/>
      <c r="Q80" s="122"/>
      <c r="R80" s="12"/>
      <c r="S80" s="12"/>
      <c r="T80" s="72"/>
      <c r="U80" s="72"/>
      <c r="V80" s="72"/>
    </row>
    <row r="81" spans="1:22" ht="12.75" customHeight="1">
      <c r="A81" s="393"/>
      <c r="B81" s="99"/>
      <c r="C81" s="94"/>
      <c r="D81" s="368" t="s">
        <v>308</v>
      </c>
      <c r="E81" s="403"/>
      <c r="F81" s="403"/>
      <c r="G81" s="403"/>
      <c r="H81" s="403"/>
      <c r="I81" s="380"/>
      <c r="J81" s="189"/>
      <c r="K81" s="289" t="s">
        <v>318</v>
      </c>
      <c r="L81" s="203"/>
      <c r="M81" s="122"/>
      <c r="N81" s="123"/>
      <c r="O81" s="122"/>
      <c r="P81" s="114"/>
      <c r="Q81" s="122"/>
      <c r="R81" s="12"/>
      <c r="S81" s="12"/>
      <c r="T81" s="72"/>
      <c r="U81" s="72"/>
      <c r="V81" s="72"/>
    </row>
    <row r="82" spans="1:22" ht="5.25" customHeight="1">
      <c r="A82" s="393"/>
      <c r="B82" s="99"/>
      <c r="C82" s="94"/>
      <c r="D82" s="122"/>
      <c r="E82" s="122"/>
      <c r="F82" s="122"/>
      <c r="G82" s="122"/>
      <c r="H82" s="122"/>
      <c r="I82" s="122"/>
      <c r="J82" s="122"/>
      <c r="K82" s="122"/>
      <c r="L82" s="11"/>
      <c r="M82" s="122"/>
      <c r="N82" s="123"/>
      <c r="O82" s="122"/>
      <c r="P82" s="114"/>
      <c r="Q82" s="122"/>
      <c r="R82" s="12"/>
      <c r="S82" s="12"/>
      <c r="T82" s="72"/>
      <c r="U82" s="72"/>
      <c r="V82" s="72"/>
    </row>
    <row r="83" spans="1:22" ht="12.75">
      <c r="A83" s="393"/>
      <c r="B83" s="99"/>
      <c r="C83" s="94"/>
      <c r="D83" s="405" t="s">
        <v>317</v>
      </c>
      <c r="E83" s="383"/>
      <c r="F83" s="383"/>
      <c r="G83" s="249">
        <f>IF(J81,VLOOKUP(J81,variables!$I$8:$K$9,variables!$J$1,FALSE),0)</f>
        <v>0</v>
      </c>
      <c r="H83" s="384" t="str">
        <f>" ohms / 1000 "&amp;'System Parameters'!$D$14</f>
        <v> ohms / 1000 Feet</v>
      </c>
      <c r="I83" s="380"/>
      <c r="J83" s="248">
        <f>ROUND(('System Parameters'!$D$6^2)*(G83*(J79/1000)),1)</f>
        <v>0</v>
      </c>
      <c r="K83" s="116" t="s">
        <v>22</v>
      </c>
      <c r="L83" s="11"/>
      <c r="M83" s="122"/>
      <c r="N83" s="123"/>
      <c r="O83" s="122"/>
      <c r="P83" s="114"/>
      <c r="Q83" s="122"/>
      <c r="R83" s="12"/>
      <c r="S83" s="12"/>
      <c r="T83" s="72"/>
      <c r="U83" s="72"/>
      <c r="V83" s="72"/>
    </row>
    <row r="84" spans="1:22" ht="5.25" customHeight="1">
      <c r="A84" s="393"/>
      <c r="B84" s="99"/>
      <c r="C84" s="94"/>
      <c r="D84" s="383"/>
      <c r="E84" s="383"/>
      <c r="F84" s="383"/>
      <c r="G84" s="122"/>
      <c r="H84" s="122"/>
      <c r="I84" s="122"/>
      <c r="J84" s="122"/>
      <c r="K84" s="122"/>
      <c r="L84" s="11"/>
      <c r="M84" s="122"/>
      <c r="N84" s="11"/>
      <c r="O84" s="122"/>
      <c r="P84" s="114"/>
      <c r="Q84" s="122"/>
      <c r="R84" s="12"/>
      <c r="S84" s="12"/>
      <c r="T84" s="72"/>
      <c r="U84" s="72"/>
      <c r="V84" s="72"/>
    </row>
    <row r="85" spans="1:22" ht="12.75" customHeight="1">
      <c r="A85" s="393"/>
      <c r="B85" s="99"/>
      <c r="C85" s="94" t="s">
        <v>14</v>
      </c>
      <c r="D85" s="94" t="s">
        <v>72</v>
      </c>
      <c r="E85" s="94"/>
      <c r="F85" s="11"/>
      <c r="G85" s="11"/>
      <c r="H85" s="20"/>
      <c r="I85" s="94" t="s">
        <v>22</v>
      </c>
      <c r="J85" s="11"/>
      <c r="K85" s="135"/>
      <c r="L85" s="94"/>
      <c r="M85" s="122"/>
      <c r="N85" s="11"/>
      <c r="O85" s="122"/>
      <c r="P85" s="114"/>
      <c r="Q85" s="122"/>
      <c r="R85" s="12"/>
      <c r="S85" s="12"/>
      <c r="T85" s="72"/>
      <c r="U85" s="72"/>
      <c r="V85" s="72"/>
    </row>
    <row r="86" spans="1:22" ht="12.75" customHeight="1">
      <c r="A86" s="393"/>
      <c r="B86" s="99"/>
      <c r="C86" s="94"/>
      <c r="D86" s="336" t="s">
        <v>209</v>
      </c>
      <c r="E86" s="94"/>
      <c r="F86" s="11"/>
      <c r="G86" s="11"/>
      <c r="H86" s="11"/>
      <c r="I86" s="11"/>
      <c r="J86" s="11"/>
      <c r="K86" s="11"/>
      <c r="L86" s="11"/>
      <c r="M86" s="122"/>
      <c r="N86" s="11"/>
      <c r="O86" s="122"/>
      <c r="P86" s="114"/>
      <c r="Q86" s="122"/>
      <c r="R86" s="12"/>
      <c r="S86" s="12"/>
      <c r="T86" s="72"/>
      <c r="U86" s="72"/>
      <c r="V86" s="72"/>
    </row>
    <row r="87" spans="1:22" ht="5.25" customHeight="1">
      <c r="A87" s="393"/>
      <c r="B87" s="99"/>
      <c r="C87" s="94"/>
      <c r="D87" s="94"/>
      <c r="E87" s="94"/>
      <c r="F87" s="11"/>
      <c r="G87" s="11"/>
      <c r="H87" s="11"/>
      <c r="I87" s="11"/>
      <c r="J87" s="11"/>
      <c r="K87" s="11"/>
      <c r="L87" s="11"/>
      <c r="M87" s="122"/>
      <c r="N87" s="11"/>
      <c r="O87" s="122"/>
      <c r="P87" s="114"/>
      <c r="Q87" s="122"/>
      <c r="R87" s="12"/>
      <c r="S87" s="12"/>
      <c r="T87" s="72"/>
      <c r="U87" s="72"/>
      <c r="V87" s="72"/>
    </row>
    <row r="88" spans="1:22" ht="12.75">
      <c r="A88" s="393"/>
      <c r="B88" s="99"/>
      <c r="C88" s="94" t="s">
        <v>15</v>
      </c>
      <c r="D88" s="94" t="s">
        <v>304</v>
      </c>
      <c r="E88" s="94"/>
      <c r="F88" s="11"/>
      <c r="G88" s="11"/>
      <c r="H88" s="288">
        <f>H75+J83+H85</f>
        <v>0</v>
      </c>
      <c r="I88" s="94" t="s">
        <v>94</v>
      </c>
      <c r="J88" s="123"/>
      <c r="K88" s="123"/>
      <c r="L88" s="123"/>
      <c r="M88" s="122"/>
      <c r="N88" s="11"/>
      <c r="O88" s="122"/>
      <c r="P88" s="114"/>
      <c r="Q88" s="122"/>
      <c r="R88" s="12"/>
      <c r="S88" s="12"/>
      <c r="T88" s="72"/>
      <c r="U88" s="72"/>
      <c r="V88" s="72"/>
    </row>
    <row r="89" spans="1:22" ht="5.25" customHeight="1">
      <c r="A89" s="393"/>
      <c r="B89" s="99"/>
      <c r="C89" s="94"/>
      <c r="D89" s="94"/>
      <c r="E89" s="94"/>
      <c r="F89" s="11"/>
      <c r="G89" s="11"/>
      <c r="H89" s="11"/>
      <c r="I89" s="11"/>
      <c r="J89" s="11"/>
      <c r="K89" s="11"/>
      <c r="L89" s="11"/>
      <c r="M89" s="122"/>
      <c r="N89" s="11"/>
      <c r="O89" s="122"/>
      <c r="P89" s="114"/>
      <c r="Q89" s="122"/>
      <c r="R89" s="12"/>
      <c r="S89" s="12"/>
      <c r="T89" s="72"/>
      <c r="U89" s="72"/>
      <c r="V89" s="72"/>
    </row>
    <row r="90" spans="1:22" ht="12.75">
      <c r="A90" s="393"/>
      <c r="B90" s="99"/>
      <c r="C90" s="94" t="s">
        <v>38</v>
      </c>
      <c r="D90" s="94" t="s">
        <v>16</v>
      </c>
      <c r="E90" s="94"/>
      <c r="F90" s="11"/>
      <c r="G90" s="11"/>
      <c r="H90" s="20"/>
      <c r="I90" s="94" t="s">
        <v>39</v>
      </c>
      <c r="J90" s="123"/>
      <c r="K90" s="123"/>
      <c r="L90" s="123"/>
      <c r="M90" s="122"/>
      <c r="N90" s="11"/>
      <c r="O90" s="122"/>
      <c r="P90" s="114"/>
      <c r="Q90" s="122"/>
      <c r="R90" s="12"/>
      <c r="S90" s="12"/>
      <c r="T90" s="72"/>
      <c r="U90" s="72"/>
      <c r="V90" s="72"/>
    </row>
    <row r="91" spans="1:22" ht="5.25" customHeight="1">
      <c r="A91" s="393"/>
      <c r="B91" s="99"/>
      <c r="C91" s="94"/>
      <c r="D91" s="94"/>
      <c r="E91" s="94"/>
      <c r="F91" s="11"/>
      <c r="G91" s="11"/>
      <c r="H91" s="11"/>
      <c r="I91" s="11"/>
      <c r="J91" s="11"/>
      <c r="K91" s="11"/>
      <c r="L91" s="11"/>
      <c r="M91" s="122"/>
      <c r="N91" s="11"/>
      <c r="O91" s="122"/>
      <c r="P91" s="114"/>
      <c r="Q91" s="122"/>
      <c r="R91" s="12"/>
      <c r="S91" s="12"/>
      <c r="T91" s="72"/>
      <c r="U91" s="72"/>
      <c r="V91" s="72"/>
    </row>
    <row r="92" spans="1:22" ht="12.75">
      <c r="A92" s="393"/>
      <c r="B92" s="99"/>
      <c r="C92" s="94" t="s">
        <v>46</v>
      </c>
      <c r="D92" s="94" t="s">
        <v>305</v>
      </c>
      <c r="E92" s="94"/>
      <c r="F92" s="11"/>
      <c r="G92" s="11"/>
      <c r="H92" s="333">
        <f>IF(H90,VLOOKUP(H90,variables!$L$5:$M$17,2,FALSE),0)</f>
        <v>0</v>
      </c>
      <c r="I92" s="94" t="s">
        <v>22</v>
      </c>
      <c r="J92" s="351" t="s">
        <v>430</v>
      </c>
      <c r="K92" s="11"/>
      <c r="L92" s="11"/>
      <c r="M92" s="122"/>
      <c r="N92" s="11"/>
      <c r="O92" s="122"/>
      <c r="P92" s="114"/>
      <c r="Q92" s="122"/>
      <c r="R92" s="12"/>
      <c r="S92" s="12"/>
      <c r="T92" s="72"/>
      <c r="U92" s="72"/>
      <c r="V92" s="72"/>
    </row>
    <row r="93" spans="1:22" ht="12.75">
      <c r="A93" s="393"/>
      <c r="B93" s="99"/>
      <c r="C93" s="11"/>
      <c r="D93" s="11"/>
      <c r="E93" s="11"/>
      <c r="F93" s="11"/>
      <c r="G93" s="11"/>
      <c r="H93" s="11"/>
      <c r="I93" s="11"/>
      <c r="J93" s="11"/>
      <c r="K93" s="11"/>
      <c r="L93" s="11"/>
      <c r="M93" s="122"/>
      <c r="N93" s="11"/>
      <c r="O93" s="122"/>
      <c r="P93" s="114"/>
      <c r="Q93" s="122"/>
      <c r="R93" s="12"/>
      <c r="S93" s="12"/>
      <c r="T93" s="72"/>
      <c r="U93" s="72"/>
      <c r="V93" s="72"/>
    </row>
    <row r="94" spans="1:22" ht="12.75">
      <c r="A94" s="393"/>
      <c r="B94" s="126"/>
      <c r="C94" s="122"/>
      <c r="D94" s="122"/>
      <c r="E94" s="122"/>
      <c r="F94" s="127"/>
      <c r="G94" s="105" t="s">
        <v>43</v>
      </c>
      <c r="H94" s="105"/>
      <c r="I94" s="105"/>
      <c r="J94" s="105"/>
      <c r="K94" s="11"/>
      <c r="L94" s="250">
        <f>H73*(H88+H92)</f>
        <v>0</v>
      </c>
      <c r="M94" s="105" t="s">
        <v>22</v>
      </c>
      <c r="N94" s="11"/>
      <c r="O94" s="122"/>
      <c r="P94" s="114"/>
      <c r="Q94" s="122"/>
      <c r="R94" s="12"/>
      <c r="S94" s="12"/>
      <c r="T94" s="72"/>
      <c r="U94" s="72"/>
      <c r="V94" s="72"/>
    </row>
    <row r="95" spans="1:22" ht="7.5" customHeight="1" thickBot="1">
      <c r="A95" s="393"/>
      <c r="B95" s="101"/>
      <c r="C95" s="102"/>
      <c r="D95" s="102"/>
      <c r="E95" s="102"/>
      <c r="F95" s="128"/>
      <c r="G95" s="129"/>
      <c r="H95" s="129"/>
      <c r="I95" s="129"/>
      <c r="J95" s="129"/>
      <c r="K95" s="108"/>
      <c r="L95" s="108"/>
      <c r="M95" s="129"/>
      <c r="N95" s="108"/>
      <c r="O95" s="102"/>
      <c r="P95" s="131"/>
      <c r="Q95" s="122"/>
      <c r="R95" s="12"/>
      <c r="S95" s="12"/>
      <c r="T95" s="72"/>
      <c r="U95" s="72"/>
      <c r="V95" s="72"/>
    </row>
    <row r="96" spans="1:22" ht="15" customHeight="1" thickBot="1">
      <c r="A96" s="393"/>
      <c r="B96" s="406"/>
      <c r="C96" s="407"/>
      <c r="D96" s="407"/>
      <c r="E96" s="407"/>
      <c r="F96" s="407"/>
      <c r="G96" s="407"/>
      <c r="H96" s="407"/>
      <c r="I96" s="407"/>
      <c r="J96" s="407"/>
      <c r="K96" s="407"/>
      <c r="L96" s="407"/>
      <c r="M96" s="407"/>
      <c r="N96" s="407"/>
      <c r="O96" s="12"/>
      <c r="P96" s="12"/>
      <c r="Q96" s="12"/>
      <c r="R96" s="12"/>
      <c r="S96" s="12"/>
      <c r="T96" s="72"/>
      <c r="U96" s="72"/>
      <c r="V96" s="72"/>
    </row>
    <row r="97" spans="1:22" ht="7.5" customHeight="1">
      <c r="A97" s="393"/>
      <c r="B97" s="100"/>
      <c r="C97" s="111"/>
      <c r="D97" s="111"/>
      <c r="E97" s="111"/>
      <c r="F97" s="111"/>
      <c r="G97" s="111"/>
      <c r="H97" s="111"/>
      <c r="I97" s="111"/>
      <c r="J97" s="111"/>
      <c r="K97" s="111"/>
      <c r="L97" s="111"/>
      <c r="M97" s="111"/>
      <c r="N97" s="90"/>
      <c r="O97" s="111"/>
      <c r="P97" s="194"/>
      <c r="Q97" s="122"/>
      <c r="R97" s="12"/>
      <c r="S97" s="12"/>
      <c r="T97" s="72"/>
      <c r="U97" s="72"/>
      <c r="V97" s="72"/>
    </row>
    <row r="98" spans="1:22" ht="12.75">
      <c r="A98" s="393"/>
      <c r="B98" s="112" t="s">
        <v>44</v>
      </c>
      <c r="C98" s="94" t="s">
        <v>170</v>
      </c>
      <c r="D98" s="105"/>
      <c r="E98" s="105"/>
      <c r="F98" s="105"/>
      <c r="G98" s="11"/>
      <c r="H98" s="11"/>
      <c r="I98" s="11"/>
      <c r="J98" s="11"/>
      <c r="K98" s="11"/>
      <c r="L98" s="11"/>
      <c r="M98" s="122"/>
      <c r="N98" s="11"/>
      <c r="O98" s="122"/>
      <c r="P98" s="114"/>
      <c r="Q98" s="122"/>
      <c r="R98" s="12"/>
      <c r="S98" s="12"/>
      <c r="T98" s="72"/>
      <c r="U98" s="72"/>
      <c r="V98" s="72"/>
    </row>
    <row r="99" spans="1:22" ht="5.25" customHeight="1">
      <c r="A99" s="393"/>
      <c r="B99" s="99"/>
      <c r="C99" s="11"/>
      <c r="D99" s="11"/>
      <c r="E99" s="11"/>
      <c r="F99" s="11"/>
      <c r="G99" s="11"/>
      <c r="H99" s="11"/>
      <c r="I99" s="11"/>
      <c r="J99" s="11"/>
      <c r="K99" s="11"/>
      <c r="L99" s="11"/>
      <c r="M99" s="122"/>
      <c r="N99" s="11"/>
      <c r="O99" s="122"/>
      <c r="P99" s="114"/>
      <c r="Q99" s="122"/>
      <c r="R99" s="12"/>
      <c r="S99" s="12"/>
      <c r="T99" s="72"/>
      <c r="U99" s="72"/>
      <c r="V99" s="72"/>
    </row>
    <row r="100" spans="1:22" ht="12.75">
      <c r="A100" s="393"/>
      <c r="B100" s="99"/>
      <c r="C100" s="94" t="s">
        <v>5</v>
      </c>
      <c r="D100" s="94" t="s">
        <v>7</v>
      </c>
      <c r="E100" s="94"/>
      <c r="F100" s="11"/>
      <c r="G100" s="11"/>
      <c r="H100" s="20"/>
      <c r="I100" s="97" t="s">
        <v>273</v>
      </c>
      <c r="J100" s="123"/>
      <c r="K100" s="123"/>
      <c r="L100" s="123"/>
      <c r="M100" s="122"/>
      <c r="N100" s="11"/>
      <c r="O100" s="122"/>
      <c r="P100" s="114"/>
      <c r="Q100" s="122"/>
      <c r="R100" s="12"/>
      <c r="S100" s="12"/>
      <c r="T100" s="72"/>
      <c r="U100" s="72"/>
      <c r="V100" s="72"/>
    </row>
    <row r="101" spans="1:22" ht="5.25" customHeight="1">
      <c r="A101" s="393"/>
      <c r="B101" s="99"/>
      <c r="C101" s="94"/>
      <c r="D101" s="94"/>
      <c r="E101" s="94"/>
      <c r="F101" s="11"/>
      <c r="G101" s="11"/>
      <c r="H101" s="11"/>
      <c r="I101" s="11"/>
      <c r="J101" s="11"/>
      <c r="K101" s="11"/>
      <c r="L101" s="11"/>
      <c r="M101" s="122"/>
      <c r="N101" s="11"/>
      <c r="O101" s="122"/>
      <c r="P101" s="114"/>
      <c r="Q101" s="122"/>
      <c r="R101" s="12"/>
      <c r="S101" s="12"/>
      <c r="T101" s="72"/>
      <c r="U101" s="72"/>
      <c r="V101" s="72"/>
    </row>
    <row r="102" spans="1:22" ht="12.75">
      <c r="A102" s="393"/>
      <c r="B102" s="99"/>
      <c r="C102" s="94" t="s">
        <v>10</v>
      </c>
      <c r="D102" s="94" t="s">
        <v>8</v>
      </c>
      <c r="E102" s="94"/>
      <c r="F102" s="11"/>
      <c r="G102" s="11"/>
      <c r="H102" s="366"/>
      <c r="I102" s="373"/>
      <c r="J102" s="373"/>
      <c r="K102" s="373"/>
      <c r="L102" s="367"/>
      <c r="M102" s="122"/>
      <c r="N102" s="123"/>
      <c r="O102" s="122"/>
      <c r="P102" s="114"/>
      <c r="Q102" s="122"/>
      <c r="R102" s="12"/>
      <c r="S102" s="12"/>
      <c r="T102" s="72"/>
      <c r="U102" s="72"/>
      <c r="V102" s="72"/>
    </row>
    <row r="103" spans="1:22" ht="5.25" customHeight="1">
      <c r="A103" s="393"/>
      <c r="B103" s="99"/>
      <c r="C103" s="94"/>
      <c r="D103" s="94"/>
      <c r="E103" s="94"/>
      <c r="F103" s="11"/>
      <c r="G103" s="11"/>
      <c r="H103" s="11"/>
      <c r="I103" s="11"/>
      <c r="J103" s="11"/>
      <c r="K103" s="11"/>
      <c r="L103" s="11"/>
      <c r="M103" s="122"/>
      <c r="N103" s="11"/>
      <c r="O103" s="122"/>
      <c r="P103" s="114"/>
      <c r="Q103" s="122"/>
      <c r="R103" s="12"/>
      <c r="S103" s="12"/>
      <c r="T103" s="72"/>
      <c r="U103" s="72"/>
      <c r="V103" s="72"/>
    </row>
    <row r="104" spans="1:22" ht="12.75">
      <c r="A104" s="393"/>
      <c r="B104" s="99"/>
      <c r="C104" s="94" t="s">
        <v>11</v>
      </c>
      <c r="D104" s="94" t="s">
        <v>9</v>
      </c>
      <c r="E104" s="94"/>
      <c r="F104" s="11"/>
      <c r="G104" s="11"/>
      <c r="H104" s="20"/>
      <c r="I104" s="11"/>
      <c r="J104" s="11"/>
      <c r="K104" s="11"/>
      <c r="L104" s="11"/>
      <c r="M104" s="122"/>
      <c r="N104" s="11"/>
      <c r="O104" s="122"/>
      <c r="P104" s="114"/>
      <c r="Q104" s="122"/>
      <c r="R104" s="12"/>
      <c r="S104" s="12"/>
      <c r="T104" s="72"/>
      <c r="U104" s="72"/>
      <c r="V104" s="72"/>
    </row>
    <row r="105" spans="1:22" ht="5.25" customHeight="1">
      <c r="A105" s="393"/>
      <c r="B105" s="99"/>
      <c r="C105" s="94"/>
      <c r="D105" s="94"/>
      <c r="E105" s="94"/>
      <c r="F105" s="11"/>
      <c r="G105" s="11"/>
      <c r="H105" s="11"/>
      <c r="I105" s="11"/>
      <c r="J105" s="11"/>
      <c r="K105" s="11"/>
      <c r="L105" s="11"/>
      <c r="M105" s="122"/>
      <c r="N105" s="11"/>
      <c r="O105" s="122"/>
      <c r="P105" s="114"/>
      <c r="Q105" s="122"/>
      <c r="R105" s="12"/>
      <c r="S105" s="12"/>
      <c r="T105" s="72"/>
      <c r="U105" s="72"/>
      <c r="V105" s="72"/>
    </row>
    <row r="106" spans="1:22" ht="12.75" customHeight="1">
      <c r="A106" s="393"/>
      <c r="B106" s="99"/>
      <c r="C106" s="94" t="s">
        <v>12</v>
      </c>
      <c r="D106" s="368" t="s">
        <v>208</v>
      </c>
      <c r="E106" s="368"/>
      <c r="F106" s="11"/>
      <c r="G106" s="11"/>
      <c r="H106" s="20"/>
      <c r="I106" s="94" t="s">
        <v>22</v>
      </c>
      <c r="J106" s="11"/>
      <c r="K106" s="11"/>
      <c r="L106" s="11"/>
      <c r="M106" s="122"/>
      <c r="N106" s="212"/>
      <c r="O106" s="122"/>
      <c r="P106" s="114"/>
      <c r="Q106" s="122"/>
      <c r="R106" s="12"/>
      <c r="S106" s="12"/>
      <c r="T106" s="72"/>
      <c r="U106" s="72"/>
      <c r="V106" s="72"/>
    </row>
    <row r="107" spans="1:22" ht="5.25" customHeight="1">
      <c r="A107" s="393"/>
      <c r="B107" s="99"/>
      <c r="C107" s="94"/>
      <c r="D107" s="116"/>
      <c r="E107" s="116"/>
      <c r="F107" s="11"/>
      <c r="G107" s="11"/>
      <c r="H107" s="11"/>
      <c r="I107" s="94"/>
      <c r="J107" s="11"/>
      <c r="K107" s="11"/>
      <c r="L107" s="11"/>
      <c r="M107" s="122"/>
      <c r="N107" s="122"/>
      <c r="O107" s="122"/>
      <c r="P107" s="114"/>
      <c r="Q107" s="122"/>
      <c r="R107" s="12"/>
      <c r="S107" s="12"/>
      <c r="T107" s="72"/>
      <c r="U107" s="72"/>
      <c r="V107" s="72"/>
    </row>
    <row r="108" spans="1:22" ht="12.75" customHeight="1">
      <c r="A108" s="393"/>
      <c r="B108" s="99"/>
      <c r="C108" s="94" t="s">
        <v>13</v>
      </c>
      <c r="D108" s="368" t="s">
        <v>93</v>
      </c>
      <c r="E108" s="403"/>
      <c r="F108" s="403"/>
      <c r="G108" s="380"/>
      <c r="H108" s="20"/>
      <c r="I108" s="122"/>
      <c r="J108" s="122"/>
      <c r="K108" s="122"/>
      <c r="L108" s="11"/>
      <c r="M108" s="122"/>
      <c r="N108" s="122"/>
      <c r="O108" s="122"/>
      <c r="P108" s="114"/>
      <c r="Q108" s="122"/>
      <c r="R108" s="12"/>
      <c r="S108" s="12"/>
      <c r="T108" s="72"/>
      <c r="U108" s="72"/>
      <c r="V108" s="72"/>
    </row>
    <row r="109" spans="1:22" ht="12.75" customHeight="1">
      <c r="A109" s="393"/>
      <c r="B109" s="99"/>
      <c r="C109" s="94"/>
      <c r="D109" s="399" t="s">
        <v>81</v>
      </c>
      <c r="E109" s="400"/>
      <c r="F109" s="400"/>
      <c r="G109" s="400"/>
      <c r="H109" s="400"/>
      <c r="I109" s="400"/>
      <c r="J109" s="400"/>
      <c r="K109" s="400"/>
      <c r="L109" s="11"/>
      <c r="M109" s="122"/>
      <c r="N109" s="11"/>
      <c r="O109" s="122"/>
      <c r="P109" s="114"/>
      <c r="Q109" s="122"/>
      <c r="R109" s="12"/>
      <c r="S109" s="12"/>
      <c r="T109" s="72"/>
      <c r="U109" s="72"/>
      <c r="V109" s="72"/>
    </row>
    <row r="110" spans="1:22" ht="12.75" customHeight="1">
      <c r="A110" s="393"/>
      <c r="B110" s="99"/>
      <c r="C110" s="94"/>
      <c r="D110" s="402" t="s">
        <v>309</v>
      </c>
      <c r="E110" s="389"/>
      <c r="F110" s="389"/>
      <c r="G110" s="389"/>
      <c r="H110" s="389"/>
      <c r="I110" s="389"/>
      <c r="J110" s="189"/>
      <c r="K110" s="94" t="str">
        <f>" "&amp;'System Parameters'!$D$14&amp;""</f>
        <v> Feet</v>
      </c>
      <c r="L110" s="11"/>
      <c r="M110" s="122"/>
      <c r="N110" s="11"/>
      <c r="O110" s="122"/>
      <c r="P110" s="114"/>
      <c r="Q110" s="122"/>
      <c r="R110" s="12"/>
      <c r="S110" s="12"/>
      <c r="T110" s="72"/>
      <c r="U110" s="72"/>
      <c r="V110" s="72"/>
    </row>
    <row r="111" spans="1:22" ht="12.75" customHeight="1">
      <c r="A111" s="393"/>
      <c r="B111" s="99"/>
      <c r="C111" s="122"/>
      <c r="D111" s="389"/>
      <c r="E111" s="389"/>
      <c r="F111" s="389"/>
      <c r="G111" s="389"/>
      <c r="H111" s="389"/>
      <c r="I111" s="389"/>
      <c r="J111" s="140"/>
      <c r="K111" s="122"/>
      <c r="L111" s="122"/>
      <c r="M111" s="122"/>
      <c r="N111" s="122"/>
      <c r="O111" s="122"/>
      <c r="P111" s="114"/>
      <c r="Q111" s="122"/>
      <c r="R111" s="12"/>
      <c r="S111" s="12"/>
      <c r="T111" s="72"/>
      <c r="U111" s="72"/>
      <c r="V111" s="72"/>
    </row>
    <row r="112" spans="1:22" ht="12.75" customHeight="1">
      <c r="A112" s="393"/>
      <c r="B112" s="99"/>
      <c r="C112" s="94"/>
      <c r="D112" s="368" t="s">
        <v>308</v>
      </c>
      <c r="E112" s="403"/>
      <c r="F112" s="403"/>
      <c r="G112" s="403"/>
      <c r="H112" s="403"/>
      <c r="I112" s="380"/>
      <c r="J112" s="189"/>
      <c r="K112" s="289" t="s">
        <v>318</v>
      </c>
      <c r="L112" s="203"/>
      <c r="M112" s="122"/>
      <c r="N112" s="123"/>
      <c r="O112" s="122"/>
      <c r="P112" s="114"/>
      <c r="Q112" s="122"/>
      <c r="R112" s="12"/>
      <c r="S112" s="12"/>
      <c r="T112" s="72"/>
      <c r="U112" s="72"/>
      <c r="V112" s="72"/>
    </row>
    <row r="113" spans="1:22" ht="5.25" customHeight="1">
      <c r="A113" s="393"/>
      <c r="B113" s="99"/>
      <c r="C113" s="94"/>
      <c r="D113" s="122"/>
      <c r="E113" s="122"/>
      <c r="F113" s="122"/>
      <c r="G113" s="122"/>
      <c r="H113" s="122"/>
      <c r="I113" s="122"/>
      <c r="J113" s="122"/>
      <c r="K113" s="122"/>
      <c r="L113" s="11"/>
      <c r="M113" s="122"/>
      <c r="N113" s="123"/>
      <c r="O113" s="122"/>
      <c r="P113" s="114"/>
      <c r="Q113" s="122"/>
      <c r="R113" s="12"/>
      <c r="S113" s="12"/>
      <c r="T113" s="72"/>
      <c r="U113" s="72"/>
      <c r="V113" s="72"/>
    </row>
    <row r="114" spans="1:22" ht="12.75">
      <c r="A114" s="393"/>
      <c r="B114" s="99"/>
      <c r="C114" s="94"/>
      <c r="D114" s="405" t="s">
        <v>317</v>
      </c>
      <c r="E114" s="383"/>
      <c r="F114" s="383"/>
      <c r="G114" s="249">
        <f>IF(J112,VLOOKUP(J112,variables!$I$8:$K$9,variables!$J$1,FALSE),0)</f>
        <v>0</v>
      </c>
      <c r="H114" s="384" t="str">
        <f>" ohms / 1000 "&amp;'System Parameters'!$D$14</f>
        <v> ohms / 1000 Feet</v>
      </c>
      <c r="I114" s="380"/>
      <c r="J114" s="248">
        <f>ROUND(('System Parameters'!$D$6^2)*(G114*(J110/1000)),1)</f>
        <v>0</v>
      </c>
      <c r="K114" s="116" t="s">
        <v>22</v>
      </c>
      <c r="L114" s="11"/>
      <c r="M114" s="122"/>
      <c r="N114" s="123"/>
      <c r="O114" s="122"/>
      <c r="P114" s="114"/>
      <c r="Q114" s="122"/>
      <c r="R114" s="12"/>
      <c r="S114" s="12"/>
      <c r="T114" s="72"/>
      <c r="U114" s="72"/>
      <c r="V114" s="72"/>
    </row>
    <row r="115" spans="1:22" ht="5.25" customHeight="1">
      <c r="A115" s="393"/>
      <c r="B115" s="99"/>
      <c r="C115" s="94"/>
      <c r="D115" s="383"/>
      <c r="E115" s="383"/>
      <c r="F115" s="383"/>
      <c r="G115" s="122"/>
      <c r="H115" s="122"/>
      <c r="I115" s="122"/>
      <c r="J115" s="122"/>
      <c r="K115" s="122"/>
      <c r="L115" s="11"/>
      <c r="M115" s="122"/>
      <c r="N115" s="11"/>
      <c r="O115" s="122"/>
      <c r="P115" s="114"/>
      <c r="Q115" s="122"/>
      <c r="R115" s="12"/>
      <c r="S115" s="12"/>
      <c r="T115" s="72"/>
      <c r="U115" s="72"/>
      <c r="V115" s="72"/>
    </row>
    <row r="116" spans="1:22" ht="12.75" customHeight="1">
      <c r="A116" s="393"/>
      <c r="B116" s="99"/>
      <c r="C116" s="94" t="s">
        <v>14</v>
      </c>
      <c r="D116" s="94" t="s">
        <v>72</v>
      </c>
      <c r="E116" s="94"/>
      <c r="F116" s="11"/>
      <c r="G116" s="11"/>
      <c r="H116" s="199"/>
      <c r="I116" s="94" t="s">
        <v>22</v>
      </c>
      <c r="J116" s="11"/>
      <c r="K116" s="135"/>
      <c r="L116" s="94"/>
      <c r="M116" s="122"/>
      <c r="N116" s="11"/>
      <c r="O116" s="122"/>
      <c r="P116" s="114"/>
      <c r="Q116" s="122"/>
      <c r="R116" s="12"/>
      <c r="S116" s="12"/>
      <c r="T116" s="72"/>
      <c r="U116" s="72"/>
      <c r="V116" s="72"/>
    </row>
    <row r="117" spans="1:22" ht="12.75" customHeight="1">
      <c r="A117" s="393"/>
      <c r="B117" s="99"/>
      <c r="C117" s="94"/>
      <c r="D117" s="336" t="s">
        <v>209</v>
      </c>
      <c r="E117" s="94"/>
      <c r="F117" s="11"/>
      <c r="G117" s="11"/>
      <c r="H117" s="11"/>
      <c r="I117" s="11"/>
      <c r="J117" s="11"/>
      <c r="K117" s="11"/>
      <c r="L117" s="11"/>
      <c r="M117" s="122"/>
      <c r="N117" s="11"/>
      <c r="O117" s="122"/>
      <c r="P117" s="114"/>
      <c r="Q117" s="122"/>
      <c r="R117" s="12"/>
      <c r="S117" s="12"/>
      <c r="T117" s="72"/>
      <c r="U117" s="72"/>
      <c r="V117" s="72"/>
    </row>
    <row r="118" spans="1:22" ht="5.25" customHeight="1">
      <c r="A118" s="393"/>
      <c r="B118" s="99"/>
      <c r="C118" s="94"/>
      <c r="D118" s="94"/>
      <c r="E118" s="94"/>
      <c r="F118" s="11"/>
      <c r="G118" s="11"/>
      <c r="H118" s="11"/>
      <c r="I118" s="11"/>
      <c r="J118" s="11"/>
      <c r="K118" s="11"/>
      <c r="L118" s="11"/>
      <c r="M118" s="122"/>
      <c r="N118" s="11"/>
      <c r="O118" s="122"/>
      <c r="P118" s="114"/>
      <c r="Q118" s="122"/>
      <c r="R118" s="12"/>
      <c r="S118" s="12"/>
      <c r="T118" s="72"/>
      <c r="U118" s="72"/>
      <c r="V118" s="72"/>
    </row>
    <row r="119" spans="1:22" ht="12.75">
      <c r="A119" s="393"/>
      <c r="B119" s="99"/>
      <c r="C119" s="94" t="s">
        <v>15</v>
      </c>
      <c r="D119" s="94" t="s">
        <v>304</v>
      </c>
      <c r="E119" s="94"/>
      <c r="F119" s="11"/>
      <c r="G119" s="11"/>
      <c r="H119" s="288">
        <f>H106+J114+H116</f>
        <v>0</v>
      </c>
      <c r="I119" s="94" t="s">
        <v>94</v>
      </c>
      <c r="J119" s="123"/>
      <c r="K119" s="123"/>
      <c r="L119" s="123"/>
      <c r="M119" s="122"/>
      <c r="N119" s="11"/>
      <c r="O119" s="122"/>
      <c r="P119" s="114"/>
      <c r="Q119" s="122"/>
      <c r="R119" s="12"/>
      <c r="S119" s="12"/>
      <c r="T119" s="72"/>
      <c r="U119" s="72"/>
      <c r="V119" s="72"/>
    </row>
    <row r="120" spans="1:22" ht="5.25" customHeight="1">
      <c r="A120" s="393"/>
      <c r="B120" s="99"/>
      <c r="C120" s="94"/>
      <c r="D120" s="94"/>
      <c r="E120" s="94"/>
      <c r="F120" s="11"/>
      <c r="G120" s="11"/>
      <c r="H120" s="11"/>
      <c r="I120" s="11"/>
      <c r="J120" s="11"/>
      <c r="K120" s="11"/>
      <c r="L120" s="11"/>
      <c r="M120" s="122"/>
      <c r="N120" s="11"/>
      <c r="O120" s="122"/>
      <c r="P120" s="114"/>
      <c r="Q120" s="122"/>
      <c r="R120" s="12"/>
      <c r="S120" s="12"/>
      <c r="T120" s="72"/>
      <c r="U120" s="72"/>
      <c r="V120" s="72"/>
    </row>
    <row r="121" spans="1:22" ht="12.75">
      <c r="A121" s="393"/>
      <c r="B121" s="99"/>
      <c r="C121" s="94" t="s">
        <v>38</v>
      </c>
      <c r="D121" s="94" t="s">
        <v>16</v>
      </c>
      <c r="E121" s="94"/>
      <c r="F121" s="11"/>
      <c r="G121" s="11"/>
      <c r="H121" s="20"/>
      <c r="I121" s="94" t="s">
        <v>39</v>
      </c>
      <c r="J121" s="123"/>
      <c r="K121" s="123"/>
      <c r="L121" s="123"/>
      <c r="M121" s="122"/>
      <c r="N121" s="11"/>
      <c r="O121" s="122"/>
      <c r="P121" s="114"/>
      <c r="Q121" s="122"/>
      <c r="R121" s="12"/>
      <c r="S121" s="12"/>
      <c r="T121" s="72"/>
      <c r="U121" s="72"/>
      <c r="V121" s="72"/>
    </row>
    <row r="122" spans="1:22" ht="5.25" customHeight="1">
      <c r="A122" s="393"/>
      <c r="B122" s="415"/>
      <c r="C122" s="407"/>
      <c r="D122" s="407"/>
      <c r="E122" s="407"/>
      <c r="F122" s="407"/>
      <c r="G122" s="407"/>
      <c r="H122" s="407"/>
      <c r="I122" s="407"/>
      <c r="J122" s="407"/>
      <c r="K122" s="407"/>
      <c r="L122" s="407"/>
      <c r="M122" s="407"/>
      <c r="N122" s="407"/>
      <c r="O122" s="122"/>
      <c r="P122" s="114"/>
      <c r="Q122" s="122"/>
      <c r="R122" s="12"/>
      <c r="S122" s="12"/>
      <c r="T122" s="72"/>
      <c r="U122" s="72"/>
      <c r="V122" s="72"/>
    </row>
    <row r="123" spans="1:22" ht="12.75">
      <c r="A123" s="393"/>
      <c r="B123" s="99"/>
      <c r="C123" s="94" t="s">
        <v>46</v>
      </c>
      <c r="D123" s="94" t="s">
        <v>305</v>
      </c>
      <c r="E123" s="94"/>
      <c r="F123" s="11"/>
      <c r="G123" s="11"/>
      <c r="H123" s="334">
        <f>IF(H121,VLOOKUP(H121,variables!$L$5:$M$17,2,FALSE),0)</f>
        <v>0</v>
      </c>
      <c r="I123" s="293" t="s">
        <v>22</v>
      </c>
      <c r="J123" s="352" t="s">
        <v>430</v>
      </c>
      <c r="K123" s="122"/>
      <c r="L123" s="122"/>
      <c r="M123" s="122"/>
      <c r="N123" s="122"/>
      <c r="O123" s="122"/>
      <c r="P123" s="114"/>
      <c r="Q123" s="122"/>
      <c r="R123" s="12"/>
      <c r="S123" s="12"/>
      <c r="T123" s="72"/>
      <c r="U123" s="72"/>
      <c r="V123" s="72"/>
    </row>
    <row r="124" spans="1:22" ht="12.75">
      <c r="A124" s="393"/>
      <c r="B124" s="415"/>
      <c r="C124" s="407"/>
      <c r="D124" s="407"/>
      <c r="E124" s="407"/>
      <c r="F124" s="407"/>
      <c r="G124" s="407"/>
      <c r="H124" s="407"/>
      <c r="I124" s="407"/>
      <c r="J124" s="407"/>
      <c r="K124" s="407"/>
      <c r="L124" s="407"/>
      <c r="M124" s="407"/>
      <c r="N124" s="407"/>
      <c r="O124" s="122"/>
      <c r="P124" s="114"/>
      <c r="Q124" s="122"/>
      <c r="R124" s="12"/>
      <c r="S124" s="12"/>
      <c r="T124" s="72"/>
      <c r="U124" s="72"/>
      <c r="V124" s="72"/>
    </row>
    <row r="125" spans="1:22" ht="12.75">
      <c r="A125" s="393"/>
      <c r="B125" s="410"/>
      <c r="C125" s="407"/>
      <c r="D125" s="407"/>
      <c r="E125" s="407"/>
      <c r="F125" s="407"/>
      <c r="G125" s="416" t="s">
        <v>45</v>
      </c>
      <c r="H125" s="407"/>
      <c r="I125" s="407"/>
      <c r="J125" s="407"/>
      <c r="K125" s="417"/>
      <c r="L125" s="250">
        <f>H104*(H119+H123)</f>
        <v>0</v>
      </c>
      <c r="M125" s="409" t="s">
        <v>22</v>
      </c>
      <c r="N125" s="407"/>
      <c r="O125" s="122"/>
      <c r="P125" s="114"/>
      <c r="Q125" s="122"/>
      <c r="R125" s="12"/>
      <c r="S125" s="12"/>
      <c r="T125" s="72"/>
      <c r="U125" s="72"/>
      <c r="V125" s="72"/>
    </row>
    <row r="126" spans="1:22" ht="7.5" customHeight="1" thickBot="1">
      <c r="A126" s="393"/>
      <c r="B126" s="411"/>
      <c r="C126" s="412"/>
      <c r="D126" s="412"/>
      <c r="E126" s="412"/>
      <c r="F126" s="412"/>
      <c r="G126" s="412"/>
      <c r="H126" s="412"/>
      <c r="I126" s="412"/>
      <c r="J126" s="412"/>
      <c r="K126" s="412"/>
      <c r="L126" s="412"/>
      <c r="M126" s="412"/>
      <c r="N126" s="412"/>
      <c r="O126" s="102"/>
      <c r="P126" s="131"/>
      <c r="Q126" s="122"/>
      <c r="R126" s="12"/>
      <c r="S126" s="12"/>
      <c r="T126" s="72"/>
      <c r="U126" s="72"/>
      <c r="V126" s="72"/>
    </row>
    <row r="127" spans="1:22" ht="12.75">
      <c r="A127" s="393"/>
      <c r="B127" s="406"/>
      <c r="C127" s="407"/>
      <c r="D127" s="407"/>
      <c r="E127" s="407"/>
      <c r="F127" s="407"/>
      <c r="G127" s="407"/>
      <c r="H127" s="407"/>
      <c r="I127" s="407"/>
      <c r="J127" s="407"/>
      <c r="K127" s="407"/>
      <c r="L127" s="407"/>
      <c r="M127" s="407"/>
      <c r="N127" s="407"/>
      <c r="O127" s="12"/>
      <c r="P127" s="12"/>
      <c r="Q127" s="12"/>
      <c r="R127" s="12"/>
      <c r="S127" s="12"/>
      <c r="T127" s="72"/>
      <c r="U127" s="72"/>
      <c r="V127" s="72"/>
    </row>
    <row r="128" spans="1:22" s="18" customFormat="1" ht="12.75" customHeight="1">
      <c r="A128" s="393"/>
      <c r="B128" s="14"/>
      <c r="C128" s="413" t="s">
        <v>412</v>
      </c>
      <c r="D128" s="413"/>
      <c r="E128" s="413"/>
      <c r="F128" s="414"/>
      <c r="G128" s="200">
        <f>L32+L63+L94+L125</f>
        <v>0</v>
      </c>
      <c r="H128" s="409" t="s">
        <v>22</v>
      </c>
      <c r="I128" s="369"/>
      <c r="J128" s="369"/>
      <c r="K128" s="369"/>
      <c r="L128" s="369"/>
      <c r="M128" s="369"/>
      <c r="N128" s="369"/>
      <c r="O128" s="12"/>
      <c r="P128" s="12"/>
      <c r="Q128" s="12"/>
      <c r="R128" s="12"/>
      <c r="S128" s="12"/>
      <c r="T128" s="74"/>
      <c r="U128" s="74"/>
      <c r="V128" s="74"/>
    </row>
    <row r="129" spans="1:22" ht="12.75">
      <c r="A129" s="393"/>
      <c r="B129" s="408"/>
      <c r="C129" s="369"/>
      <c r="D129" s="369"/>
      <c r="E129" s="369"/>
      <c r="F129" s="369"/>
      <c r="G129" s="369"/>
      <c r="H129" s="369"/>
      <c r="I129" s="369"/>
      <c r="J129" s="369"/>
      <c r="K129" s="369"/>
      <c r="L129" s="369"/>
      <c r="M129" s="369"/>
      <c r="N129" s="369"/>
      <c r="O129" s="12"/>
      <c r="P129" s="12"/>
      <c r="Q129" s="12"/>
      <c r="R129" s="12"/>
      <c r="S129" s="12"/>
      <c r="T129" s="72"/>
      <c r="U129" s="72"/>
      <c r="V129" s="72"/>
    </row>
    <row r="130" spans="1:19" s="308" customFormat="1" ht="6" customHeight="1">
      <c r="A130" s="315"/>
      <c r="B130" s="327"/>
      <c r="C130" s="299"/>
      <c r="D130" s="299"/>
      <c r="E130" s="299"/>
      <c r="F130" s="299"/>
      <c r="G130" s="299"/>
      <c r="H130" s="299"/>
      <c r="I130" s="299"/>
      <c r="J130" s="299"/>
      <c r="K130" s="299"/>
      <c r="L130" s="299"/>
      <c r="M130" s="299"/>
      <c r="N130" s="299"/>
      <c r="O130" s="299"/>
      <c r="P130" s="299"/>
      <c r="Q130" s="299"/>
      <c r="R130" s="299"/>
      <c r="S130" s="299"/>
    </row>
    <row r="131" spans="1:19" s="309" customFormat="1" ht="20.25" customHeight="1">
      <c r="A131" s="323" t="s">
        <v>401</v>
      </c>
      <c r="B131" s="322"/>
      <c r="C131" s="322"/>
      <c r="D131" s="322"/>
      <c r="E131" s="322"/>
      <c r="F131" s="322"/>
      <c r="G131" s="322"/>
      <c r="H131" s="322"/>
      <c r="I131" s="322"/>
      <c r="J131" s="322"/>
      <c r="K131" s="322"/>
      <c r="L131" s="322"/>
      <c r="M131" s="322"/>
      <c r="N131" s="322"/>
      <c r="O131" s="322"/>
      <c r="P131" s="322"/>
      <c r="Q131" s="322"/>
      <c r="R131" s="322"/>
      <c r="S131" s="322"/>
    </row>
    <row r="132" spans="20:22" ht="12.75" hidden="1">
      <c r="T132" s="72"/>
      <c r="U132" s="72"/>
      <c r="V132" s="72"/>
    </row>
    <row r="133" spans="20:22" ht="12.75" hidden="1">
      <c r="T133" s="72"/>
      <c r="U133" s="72"/>
      <c r="V133" s="72"/>
    </row>
    <row r="134" spans="20:22" ht="12.75" hidden="1">
      <c r="T134" s="72"/>
      <c r="U134" s="72"/>
      <c r="V134" s="72"/>
    </row>
    <row r="135" spans="20:22" ht="12.75" hidden="1">
      <c r="T135" s="72"/>
      <c r="U135" s="72"/>
      <c r="V135" s="72"/>
    </row>
    <row r="136" spans="20:22" ht="12.75" hidden="1">
      <c r="T136" s="72"/>
      <c r="U136" s="72"/>
      <c r="V136" s="72"/>
    </row>
    <row r="137" spans="20:22" ht="12.75" hidden="1">
      <c r="T137" s="72"/>
      <c r="U137" s="72"/>
      <c r="V137" s="72"/>
    </row>
    <row r="138" spans="20:22" ht="12.75" hidden="1">
      <c r="T138" s="72"/>
      <c r="U138" s="72"/>
      <c r="V138" s="72"/>
    </row>
    <row r="139" spans="20:22" ht="12.75" hidden="1">
      <c r="T139" s="72"/>
      <c r="U139" s="72"/>
      <c r="V139" s="72"/>
    </row>
    <row r="140" spans="20:22" ht="12.75" hidden="1">
      <c r="T140" s="72"/>
      <c r="U140" s="72"/>
      <c r="V140" s="72"/>
    </row>
    <row r="141" spans="20:22" ht="12.75" hidden="1">
      <c r="T141" s="72"/>
      <c r="U141" s="72"/>
      <c r="V141" s="72"/>
    </row>
    <row r="142" spans="20:22" ht="12.75" hidden="1">
      <c r="T142" s="72"/>
      <c r="U142" s="72"/>
      <c r="V142" s="72"/>
    </row>
    <row r="143" spans="20:22" ht="12.75" hidden="1">
      <c r="T143" s="72"/>
      <c r="U143" s="72"/>
      <c r="V143" s="72"/>
    </row>
    <row r="144" spans="20:22" ht="12.75" hidden="1">
      <c r="T144" s="72"/>
      <c r="U144" s="72"/>
      <c r="V144" s="72"/>
    </row>
    <row r="145" spans="20:22" ht="12.75" hidden="1">
      <c r="T145" s="72"/>
      <c r="U145" s="72"/>
      <c r="V145" s="72"/>
    </row>
    <row r="146" spans="20:22" ht="12.75" hidden="1">
      <c r="T146" s="72"/>
      <c r="U146" s="72"/>
      <c r="V146" s="72"/>
    </row>
    <row r="147" spans="20:22" ht="12.75" hidden="1">
      <c r="T147" s="72"/>
      <c r="U147" s="72"/>
      <c r="V147" s="72"/>
    </row>
    <row r="148" spans="20:22" ht="12.75" hidden="1">
      <c r="T148" s="72"/>
      <c r="U148" s="72"/>
      <c r="V148" s="72"/>
    </row>
    <row r="149" spans="20:22" ht="12.75" hidden="1">
      <c r="T149" s="72"/>
      <c r="U149" s="72"/>
      <c r="V149" s="72"/>
    </row>
    <row r="150" spans="20:22" ht="12.75" hidden="1">
      <c r="T150" s="72"/>
      <c r="U150" s="72"/>
      <c r="V150" s="72"/>
    </row>
    <row r="151" spans="20:22" ht="12.75" hidden="1">
      <c r="T151" s="72"/>
      <c r="U151" s="72"/>
      <c r="V151" s="72"/>
    </row>
    <row r="152" spans="20:22" ht="12.75" hidden="1">
      <c r="T152" s="72"/>
      <c r="U152" s="72"/>
      <c r="V152" s="72"/>
    </row>
    <row r="153" spans="20:22" ht="12.75" hidden="1">
      <c r="T153" s="72"/>
      <c r="U153" s="72"/>
      <c r="V153" s="72"/>
    </row>
    <row r="154" spans="20:22" ht="12.75" hidden="1">
      <c r="T154" s="72"/>
      <c r="U154" s="72"/>
      <c r="V154" s="72"/>
    </row>
    <row r="155" spans="20:22" ht="12.75" hidden="1">
      <c r="T155" s="72"/>
      <c r="U155" s="72"/>
      <c r="V155" s="72"/>
    </row>
    <row r="156" spans="20:22" ht="12.75" hidden="1">
      <c r="T156" s="72"/>
      <c r="U156" s="72"/>
      <c r="V156" s="72"/>
    </row>
    <row r="157" spans="20:22" ht="12.75" hidden="1">
      <c r="T157" s="72"/>
      <c r="U157" s="72"/>
      <c r="V157" s="72"/>
    </row>
    <row r="158" spans="20:22" ht="12.75" hidden="1">
      <c r="T158" s="72"/>
      <c r="U158" s="72"/>
      <c r="V158" s="72"/>
    </row>
    <row r="159" spans="20:22" ht="12.75" hidden="1">
      <c r="T159" s="72"/>
      <c r="U159" s="72"/>
      <c r="V159" s="72"/>
    </row>
    <row r="160" spans="20:22" ht="12.75" hidden="1">
      <c r="T160" s="72"/>
      <c r="U160" s="72"/>
      <c r="V160" s="72"/>
    </row>
    <row r="161" spans="20:22" ht="12.75" hidden="1">
      <c r="T161" s="72"/>
      <c r="U161" s="72"/>
      <c r="V161" s="72"/>
    </row>
    <row r="162" spans="20:22" ht="12.75" hidden="1">
      <c r="T162" s="72"/>
      <c r="U162" s="72"/>
      <c r="V162" s="72"/>
    </row>
    <row r="163" spans="20:22" ht="12.75" hidden="1">
      <c r="T163" s="72"/>
      <c r="U163" s="72"/>
      <c r="V163" s="72"/>
    </row>
    <row r="164" spans="20:22" ht="12.75" hidden="1">
      <c r="T164" s="72"/>
      <c r="U164" s="72"/>
      <c r="V164" s="72"/>
    </row>
    <row r="165" spans="20:22" ht="12.75" hidden="1">
      <c r="T165" s="72"/>
      <c r="U165" s="72"/>
      <c r="V165" s="72"/>
    </row>
    <row r="166" spans="20:22" ht="12.75" hidden="1">
      <c r="T166" s="72"/>
      <c r="U166" s="72"/>
      <c r="V166" s="72"/>
    </row>
    <row r="167" spans="20:22" ht="12.75" hidden="1">
      <c r="T167" s="72"/>
      <c r="U167" s="72"/>
      <c r="V167" s="72"/>
    </row>
    <row r="168" spans="20:22" ht="12.75" hidden="1">
      <c r="T168" s="72"/>
      <c r="U168" s="72"/>
      <c r="V168" s="72"/>
    </row>
    <row r="169" spans="20:22" ht="12.75" hidden="1">
      <c r="T169" s="72"/>
      <c r="U169" s="72"/>
      <c r="V169" s="72"/>
    </row>
    <row r="170" spans="20:22" ht="12.75" hidden="1">
      <c r="T170" s="72"/>
      <c r="U170" s="72"/>
      <c r="V170" s="72"/>
    </row>
    <row r="171" spans="20:22" ht="12.75" hidden="1">
      <c r="T171" s="72"/>
      <c r="U171" s="72"/>
      <c r="V171" s="72"/>
    </row>
    <row r="172" spans="20:22" ht="12.75" hidden="1">
      <c r="T172" s="72"/>
      <c r="U172" s="72"/>
      <c r="V172" s="72"/>
    </row>
    <row r="173" spans="20:22" ht="12.75" hidden="1">
      <c r="T173" s="72"/>
      <c r="U173" s="72"/>
      <c r="V173" s="72"/>
    </row>
    <row r="174" spans="20:22" ht="12.75" hidden="1">
      <c r="T174" s="72"/>
      <c r="U174" s="72"/>
      <c r="V174" s="72"/>
    </row>
    <row r="175" spans="20:22" ht="12.75" hidden="1">
      <c r="T175" s="72"/>
      <c r="U175" s="72"/>
      <c r="V175" s="72"/>
    </row>
    <row r="176" spans="20:22" ht="12.75" hidden="1">
      <c r="T176" s="72"/>
      <c r="U176" s="72"/>
      <c r="V176" s="72"/>
    </row>
    <row r="177" spans="20:22" ht="12.75" hidden="1">
      <c r="T177" s="72"/>
      <c r="U177" s="72"/>
      <c r="V177" s="72"/>
    </row>
    <row r="178" spans="20:22" ht="12.75" hidden="1">
      <c r="T178" s="72"/>
      <c r="U178" s="72"/>
      <c r="V178" s="72"/>
    </row>
    <row r="179" spans="20:22" ht="12.75" hidden="1">
      <c r="T179" s="72"/>
      <c r="U179" s="72"/>
      <c r="V179" s="72"/>
    </row>
    <row r="180" spans="20:22" ht="12.75" hidden="1">
      <c r="T180" s="72"/>
      <c r="U180" s="72"/>
      <c r="V180" s="72"/>
    </row>
    <row r="181" spans="20:22" ht="12.75" hidden="1">
      <c r="T181" s="72"/>
      <c r="U181" s="72"/>
      <c r="V181" s="72"/>
    </row>
    <row r="182" spans="20:22" ht="12.75" hidden="1">
      <c r="T182" s="72"/>
      <c r="U182" s="72"/>
      <c r="V182" s="72"/>
    </row>
    <row r="183" spans="20:22" ht="12.75" hidden="1">
      <c r="T183" s="72"/>
      <c r="U183" s="72"/>
      <c r="V183" s="72"/>
    </row>
    <row r="184" spans="20:22" ht="12.75" hidden="1">
      <c r="T184" s="72"/>
      <c r="U184" s="72"/>
      <c r="V184" s="72"/>
    </row>
    <row r="185" spans="20:22" ht="12.75" hidden="1">
      <c r="T185" s="72"/>
      <c r="U185" s="72"/>
      <c r="V185" s="72"/>
    </row>
    <row r="186" spans="20:22" ht="12.75" hidden="1">
      <c r="T186" s="72"/>
      <c r="U186" s="72"/>
      <c r="V186" s="72"/>
    </row>
    <row r="187" spans="20:22" ht="12.75" hidden="1">
      <c r="T187" s="72"/>
      <c r="U187" s="72"/>
      <c r="V187" s="72"/>
    </row>
    <row r="188" spans="20:22" ht="12.75" hidden="1">
      <c r="T188" s="72"/>
      <c r="U188" s="72"/>
      <c r="V188" s="72"/>
    </row>
    <row r="189" spans="20:22" ht="12.75" hidden="1">
      <c r="T189" s="72"/>
      <c r="U189" s="72"/>
      <c r="V189" s="72"/>
    </row>
    <row r="190" spans="20:22" ht="12.75" hidden="1">
      <c r="T190" s="72"/>
      <c r="U190" s="72"/>
      <c r="V190" s="72"/>
    </row>
    <row r="191" spans="20:22" ht="12.75" hidden="1">
      <c r="T191" s="72"/>
      <c r="U191" s="72"/>
      <c r="V191" s="72"/>
    </row>
    <row r="192" spans="20:22" ht="12.75" hidden="1">
      <c r="T192" s="72"/>
      <c r="U192" s="72"/>
      <c r="V192" s="72"/>
    </row>
    <row r="193" spans="20:22" ht="12.75" hidden="1">
      <c r="T193" s="72"/>
      <c r="U193" s="72"/>
      <c r="V193" s="72"/>
    </row>
    <row r="194" spans="20:22" ht="12.75" hidden="1">
      <c r="T194" s="72"/>
      <c r="U194" s="72"/>
      <c r="V194" s="72"/>
    </row>
    <row r="195" spans="20:22" ht="12.75" hidden="1">
      <c r="T195" s="72"/>
      <c r="U195" s="72"/>
      <c r="V195" s="72"/>
    </row>
    <row r="196" spans="20:22" ht="12.75" hidden="1">
      <c r="T196" s="72"/>
      <c r="U196" s="72"/>
      <c r="V196" s="72"/>
    </row>
    <row r="197" spans="20:22" ht="12.75" hidden="1">
      <c r="T197" s="72"/>
      <c r="U197" s="72"/>
      <c r="V197" s="72"/>
    </row>
    <row r="198" spans="20:22" ht="12.75" hidden="1">
      <c r="T198" s="72"/>
      <c r="U198" s="72"/>
      <c r="V198" s="72"/>
    </row>
    <row r="199" spans="20:22" ht="12.75" hidden="1">
      <c r="T199" s="72"/>
      <c r="U199" s="72"/>
      <c r="V199" s="72"/>
    </row>
    <row r="200" spans="20:22" ht="12.75" hidden="1">
      <c r="T200" s="72"/>
      <c r="U200" s="72"/>
      <c r="V200" s="72"/>
    </row>
    <row r="201" spans="20:22" ht="12.75" hidden="1">
      <c r="T201" s="72"/>
      <c r="U201" s="72"/>
      <c r="V201" s="72"/>
    </row>
    <row r="202" spans="20:22" ht="12.75" hidden="1">
      <c r="T202" s="72"/>
      <c r="U202" s="72"/>
      <c r="V202" s="72"/>
    </row>
    <row r="203" spans="20:22" ht="12.75" hidden="1">
      <c r="T203" s="72"/>
      <c r="U203" s="72"/>
      <c r="V203" s="72"/>
    </row>
    <row r="204" spans="20:22" ht="12.75" hidden="1">
      <c r="T204" s="72"/>
      <c r="U204" s="72"/>
      <c r="V204" s="72"/>
    </row>
    <row r="205" spans="20:22" ht="12.75" hidden="1">
      <c r="T205" s="72"/>
      <c r="U205" s="72"/>
      <c r="V205" s="72"/>
    </row>
    <row r="206" spans="20:22" ht="12.75" hidden="1">
      <c r="T206" s="72"/>
      <c r="U206" s="72"/>
      <c r="V206" s="72"/>
    </row>
    <row r="207" spans="20:22" ht="12.75" hidden="1">
      <c r="T207" s="72"/>
      <c r="U207" s="72"/>
      <c r="V207" s="72"/>
    </row>
    <row r="208" spans="20:22" ht="12.75" hidden="1">
      <c r="T208" s="72"/>
      <c r="U208" s="72"/>
      <c r="V208" s="72"/>
    </row>
    <row r="209" spans="20:22" ht="12.75" hidden="1">
      <c r="T209" s="72"/>
      <c r="U209" s="72"/>
      <c r="V209" s="72"/>
    </row>
    <row r="210" spans="20:22" ht="12.75" hidden="1">
      <c r="T210" s="72"/>
      <c r="U210" s="72"/>
      <c r="V210" s="72"/>
    </row>
    <row r="211" spans="20:22" ht="12.75" hidden="1">
      <c r="T211" s="72"/>
      <c r="U211" s="72"/>
      <c r="V211" s="72"/>
    </row>
    <row r="212" spans="20:22" ht="12.75" hidden="1">
      <c r="T212" s="72"/>
      <c r="U212" s="72"/>
      <c r="V212" s="72"/>
    </row>
    <row r="213" spans="20:22" ht="12.75" hidden="1">
      <c r="T213" s="72"/>
      <c r="U213" s="72"/>
      <c r="V213" s="72"/>
    </row>
    <row r="214" spans="20:22" ht="12.75" hidden="1">
      <c r="T214" s="72"/>
      <c r="U214" s="72"/>
      <c r="V214" s="72"/>
    </row>
    <row r="215" spans="20:22" ht="12.75" hidden="1">
      <c r="T215" s="72"/>
      <c r="U215" s="72"/>
      <c r="V215" s="72"/>
    </row>
    <row r="216" spans="20:22" ht="12.75" hidden="1">
      <c r="T216" s="72"/>
      <c r="U216" s="72"/>
      <c r="V216" s="72"/>
    </row>
    <row r="217" spans="20:22" ht="12.75" hidden="1">
      <c r="T217" s="72"/>
      <c r="U217" s="72"/>
      <c r="V217" s="72"/>
    </row>
    <row r="218" spans="20:22" ht="12.75" hidden="1">
      <c r="T218" s="72"/>
      <c r="U218" s="72"/>
      <c r="V218" s="72"/>
    </row>
    <row r="219" spans="20:22" ht="12.75" hidden="1">
      <c r="T219" s="72"/>
      <c r="U219" s="72"/>
      <c r="V219" s="72"/>
    </row>
    <row r="220" spans="20:22" ht="12.75" hidden="1">
      <c r="T220" s="72"/>
      <c r="U220" s="72"/>
      <c r="V220" s="72"/>
    </row>
    <row r="221" spans="20:22" ht="12.75" hidden="1">
      <c r="T221" s="72"/>
      <c r="U221" s="72"/>
      <c r="V221" s="72"/>
    </row>
    <row r="222" spans="20:22" ht="12.75" hidden="1">
      <c r="T222" s="72"/>
      <c r="U222" s="72"/>
      <c r="V222" s="72"/>
    </row>
  </sheetData>
  <sheetProtection password="C13D" sheet="1"/>
  <mergeCells count="48">
    <mergeCell ref="D78:K78"/>
    <mergeCell ref="D79:I80"/>
    <mergeCell ref="D81:I81"/>
    <mergeCell ref="C128:F128"/>
    <mergeCell ref="B122:N122"/>
    <mergeCell ref="B124:N124"/>
    <mergeCell ref="H83:I83"/>
    <mergeCell ref="G125:K125"/>
    <mergeCell ref="B96:N96"/>
    <mergeCell ref="B126:N126"/>
    <mergeCell ref="A4:A129"/>
    <mergeCell ref="H40:L40"/>
    <mergeCell ref="D44:E44"/>
    <mergeCell ref="H9:L9"/>
    <mergeCell ref="D52:F53"/>
    <mergeCell ref="B34:N34"/>
    <mergeCell ref="B127:N127"/>
    <mergeCell ref="D77:G77"/>
    <mergeCell ref="B65:N65"/>
    <mergeCell ref="B129:N129"/>
    <mergeCell ref="H128:N128"/>
    <mergeCell ref="D114:F115"/>
    <mergeCell ref="H114:I114"/>
    <mergeCell ref="D108:G108"/>
    <mergeCell ref="D109:K109"/>
    <mergeCell ref="D110:I111"/>
    <mergeCell ref="B125:F125"/>
    <mergeCell ref="M125:N125"/>
    <mergeCell ref="A1:S1"/>
    <mergeCell ref="D13:E13"/>
    <mergeCell ref="H102:L102"/>
    <mergeCell ref="D106:E106"/>
    <mergeCell ref="D112:I112"/>
    <mergeCell ref="H52:I52"/>
    <mergeCell ref="D21:F22"/>
    <mergeCell ref="H21:I21"/>
    <mergeCell ref="D46:G46"/>
    <mergeCell ref="D83:F84"/>
    <mergeCell ref="D47:K47"/>
    <mergeCell ref="D75:E75"/>
    <mergeCell ref="B66:N66"/>
    <mergeCell ref="D48:I49"/>
    <mergeCell ref="D50:I50"/>
    <mergeCell ref="D15:G15"/>
    <mergeCell ref="D16:K16"/>
    <mergeCell ref="D17:I18"/>
    <mergeCell ref="D19:I19"/>
    <mergeCell ref="H71:L71"/>
  </mergeCells>
  <dataValidations count="5">
    <dataValidation type="list" allowBlank="1" showInputMessage="1" showErrorMessage="1" sqref="J81 J19 J50 J112">
      <formula1>gauge2</formula1>
    </dataValidation>
    <dataValidation type="list" allowBlank="1" showInputMessage="1" sqref="H28 H59 H90 H121">
      <formula1>ledwatts</formula1>
    </dataValidation>
    <dataValidation type="list" allowBlank="1" showInputMessage="1" prompt="Select From Dropdown or Type-in" sqref="H100 H7 H38 H69">
      <formula1>fixture2</formula1>
    </dataValidation>
    <dataValidation type="list" allowBlank="1" showInputMessage="1" showErrorMessage="1" sqref="H15 H46 H77 H108">
      <formula1>yesno</formula1>
    </dataValidation>
    <dataValidation type="list" allowBlank="1" showInputMessage="1" prompt="Select From Dropdown or Type-in" sqref="H9:L9 H40:L40 H71:L71 H102:L102">
      <formula1>signman</formula1>
    </dataValidation>
  </dataValidations>
  <printOptions/>
  <pageMargins left="0.75" right="0.75" top="1" bottom="1" header="0.5" footer="0.5"/>
  <pageSetup horizontalDpi="600" verticalDpi="600" orientation="portrait" r:id="rId2"/>
  <ignoredErrors>
    <ignoredError sqref="H88 H57 H119 H30 H61 H92" unlockedFormula="1"/>
  </ignoredErrors>
  <drawing r:id="rId1"/>
</worksheet>
</file>

<file path=xl/worksheets/sheet4.xml><?xml version="1.0" encoding="utf-8"?>
<worksheet xmlns="http://schemas.openxmlformats.org/spreadsheetml/2006/main" xmlns:r="http://schemas.openxmlformats.org/officeDocument/2006/relationships">
  <sheetPr codeName="Sheet3"/>
  <dimension ref="A1:S221"/>
  <sheetViews>
    <sheetView zoomScalePageLayoutView="0" workbookViewId="0" topLeftCell="A1">
      <selection activeCell="J4" sqref="J4:O4"/>
    </sheetView>
  </sheetViews>
  <sheetFormatPr defaultColWidth="0" defaultRowHeight="12.75" zeroHeight="1"/>
  <cols>
    <col min="1" max="1" width="6.140625" style="16" customWidth="1"/>
    <col min="2" max="2" width="3.28125" style="16" customWidth="1"/>
    <col min="3" max="3" width="3.00390625" style="16" customWidth="1"/>
    <col min="4" max="4" width="32.7109375" style="16" customWidth="1"/>
    <col min="5" max="5" width="10.140625" style="16" customWidth="1"/>
    <col min="6" max="6" width="6.7109375" style="16" customWidth="1"/>
    <col min="7" max="7" width="13.421875" style="16" customWidth="1"/>
    <col min="8" max="8" width="9.140625" style="16" customWidth="1"/>
    <col min="9" max="9" width="4.7109375" style="16" customWidth="1"/>
    <col min="10" max="10" width="7.421875" style="16" customWidth="1"/>
    <col min="11" max="11" width="0.9921875" style="16" customWidth="1"/>
    <col min="12" max="12" width="9.140625" style="16" customWidth="1"/>
    <col min="13" max="13" width="14.28125" style="16" customWidth="1"/>
    <col min="14" max="14" width="8.28125" style="16" customWidth="1"/>
    <col min="15" max="15" width="9.00390625" style="22" customWidth="1"/>
    <col min="16" max="16" width="8.00390625" style="22" customWidth="1"/>
    <col min="17" max="17" width="3.28125" style="16" hidden="1" customWidth="1"/>
    <col min="18" max="18" width="6.00390625" style="16" hidden="1" customWidth="1"/>
    <col min="19" max="19" width="6.421875" style="24" hidden="1" customWidth="1"/>
    <col min="20" max="16384" width="0" style="16" hidden="1" customWidth="1"/>
  </cols>
  <sheetData>
    <row r="1" spans="1:19" ht="117" customHeight="1">
      <c r="A1" s="404" t="s">
        <v>450</v>
      </c>
      <c r="B1" s="404"/>
      <c r="C1" s="404"/>
      <c r="D1" s="404"/>
      <c r="E1" s="404"/>
      <c r="F1" s="404"/>
      <c r="G1" s="404"/>
      <c r="H1" s="404"/>
      <c r="I1" s="404"/>
      <c r="J1" s="404"/>
      <c r="K1" s="404"/>
      <c r="L1" s="404"/>
      <c r="M1" s="404"/>
      <c r="N1" s="404"/>
      <c r="O1" s="404"/>
      <c r="P1" s="404"/>
      <c r="Q1" s="72"/>
      <c r="R1" s="72"/>
      <c r="S1" s="75"/>
    </row>
    <row r="2" spans="1:19" s="15" customFormat="1" ht="7.5" customHeight="1" hidden="1">
      <c r="A2" s="425"/>
      <c r="B2" s="425"/>
      <c r="C2" s="425"/>
      <c r="D2" s="425"/>
      <c r="E2" s="425"/>
      <c r="F2" s="425"/>
      <c r="G2" s="425"/>
      <c r="H2" s="425"/>
      <c r="I2" s="425"/>
      <c r="J2" s="425"/>
      <c r="K2" s="425"/>
      <c r="L2" s="425"/>
      <c r="M2" s="425"/>
      <c r="N2" s="425"/>
      <c r="O2" s="425"/>
      <c r="P2" s="425"/>
      <c r="Q2" s="73"/>
      <c r="R2" s="73"/>
      <c r="S2" s="77"/>
    </row>
    <row r="3" spans="1:19" s="13" customFormat="1" ht="6" customHeight="1" thickBot="1">
      <c r="A3" s="425"/>
      <c r="B3" s="425"/>
      <c r="C3" s="425"/>
      <c r="D3" s="425"/>
      <c r="E3" s="425"/>
      <c r="F3" s="425"/>
      <c r="G3" s="425"/>
      <c r="H3" s="425"/>
      <c r="I3" s="425"/>
      <c r="J3" s="425"/>
      <c r="K3" s="425"/>
      <c r="L3" s="425"/>
      <c r="M3" s="425"/>
      <c r="N3" s="425"/>
      <c r="O3" s="425"/>
      <c r="P3" s="425"/>
      <c r="Q3" s="6"/>
      <c r="R3" s="6"/>
      <c r="S3" s="76"/>
    </row>
    <row r="4" spans="1:19" ht="15">
      <c r="A4" s="393"/>
      <c r="B4" s="88" t="s">
        <v>6</v>
      </c>
      <c r="C4" s="89" t="s">
        <v>67</v>
      </c>
      <c r="D4" s="90"/>
      <c r="E4" s="90"/>
      <c r="F4" s="90"/>
      <c r="G4" s="90"/>
      <c r="H4" s="91"/>
      <c r="I4" s="12"/>
      <c r="J4" s="413" t="s">
        <v>33</v>
      </c>
      <c r="K4" s="369"/>
      <c r="L4" s="369"/>
      <c r="M4" s="369"/>
      <c r="N4" s="369"/>
      <c r="O4" s="369"/>
      <c r="P4" s="393"/>
      <c r="Q4" s="72"/>
      <c r="R4" s="75"/>
      <c r="S4" s="72"/>
    </row>
    <row r="5" spans="1:19" ht="7.5" customHeight="1">
      <c r="A5" s="393"/>
      <c r="B5" s="92"/>
      <c r="C5" s="11"/>
      <c r="D5" s="11"/>
      <c r="E5" s="11"/>
      <c r="F5" s="11"/>
      <c r="G5" s="11"/>
      <c r="H5" s="93"/>
      <c r="I5" s="12"/>
      <c r="J5" s="369"/>
      <c r="K5" s="369"/>
      <c r="L5" s="369"/>
      <c r="M5" s="369"/>
      <c r="N5" s="369"/>
      <c r="O5" s="369"/>
      <c r="P5" s="393"/>
      <c r="Q5" s="72"/>
      <c r="R5" s="72"/>
      <c r="S5" s="75"/>
    </row>
    <row r="6" spans="1:19" ht="12.75">
      <c r="A6" s="393"/>
      <c r="B6" s="92"/>
      <c r="C6" s="94" t="s">
        <v>5</v>
      </c>
      <c r="D6" s="94" t="s">
        <v>23</v>
      </c>
      <c r="E6" s="157" t="s">
        <v>274</v>
      </c>
      <c r="F6" s="192"/>
      <c r="G6" s="201"/>
      <c r="H6" s="93"/>
      <c r="I6" s="12"/>
      <c r="P6" s="393"/>
      <c r="Q6" s="72"/>
      <c r="R6" s="72"/>
      <c r="S6" s="75"/>
    </row>
    <row r="7" spans="1:19" ht="5.25" customHeight="1">
      <c r="A7" s="393"/>
      <c r="B7" s="92"/>
      <c r="C7" s="94"/>
      <c r="D7" s="94"/>
      <c r="E7" s="192"/>
      <c r="F7" s="192"/>
      <c r="H7" s="93"/>
      <c r="I7" s="12"/>
      <c r="J7" s="426"/>
      <c r="K7" s="426"/>
      <c r="L7" s="426"/>
      <c r="M7" s="426"/>
      <c r="N7" s="426"/>
      <c r="O7" s="426"/>
      <c r="P7" s="393"/>
      <c r="Q7" s="72"/>
      <c r="R7" s="72"/>
      <c r="S7" s="75"/>
    </row>
    <row r="8" spans="1:19" ht="12.75">
      <c r="A8" s="393"/>
      <c r="B8" s="92"/>
      <c r="C8" s="94" t="s">
        <v>10</v>
      </c>
      <c r="D8" s="94" t="s">
        <v>26</v>
      </c>
      <c r="E8" s="11"/>
      <c r="F8" s="11"/>
      <c r="G8" s="201"/>
      <c r="H8" s="93"/>
      <c r="I8" s="12"/>
      <c r="J8" s="457" t="s">
        <v>413</v>
      </c>
      <c r="K8" s="458"/>
      <c r="L8" s="458"/>
      <c r="M8" s="458"/>
      <c r="N8" s="458"/>
      <c r="O8" s="459"/>
      <c r="P8" s="393"/>
      <c r="Q8" s="72"/>
      <c r="R8" s="72"/>
      <c r="S8" s="75"/>
    </row>
    <row r="9" spans="1:19" ht="5.25" customHeight="1">
      <c r="A9" s="393"/>
      <c r="B9" s="92"/>
      <c r="C9" s="94"/>
      <c r="D9" s="94"/>
      <c r="E9" s="11"/>
      <c r="F9" s="11"/>
      <c r="G9" s="11"/>
      <c r="H9" s="93"/>
      <c r="I9" s="12"/>
      <c r="J9" s="460"/>
      <c r="K9" s="461"/>
      <c r="L9" s="461"/>
      <c r="M9" s="461"/>
      <c r="N9" s="461"/>
      <c r="O9" s="462"/>
      <c r="P9" s="393"/>
      <c r="Q9" s="72"/>
      <c r="R9" s="72"/>
      <c r="S9" s="75"/>
    </row>
    <row r="10" spans="1:19" ht="12.75" customHeight="1">
      <c r="A10" s="393"/>
      <c r="B10" s="92"/>
      <c r="C10" s="94" t="s">
        <v>11</v>
      </c>
      <c r="D10" s="94" t="s">
        <v>276</v>
      </c>
      <c r="E10" s="11"/>
      <c r="F10" s="11"/>
      <c r="G10" s="201"/>
      <c r="H10" s="93"/>
      <c r="I10" s="12"/>
      <c r="J10" s="460" t="s">
        <v>51</v>
      </c>
      <c r="K10" s="461"/>
      <c r="L10" s="461"/>
      <c r="M10" s="461"/>
      <c r="N10" s="461"/>
      <c r="O10" s="462"/>
      <c r="P10" s="393"/>
      <c r="Q10" s="72"/>
      <c r="R10" s="72"/>
      <c r="S10" s="75"/>
    </row>
    <row r="11" spans="1:19" ht="12.75" customHeight="1">
      <c r="A11" s="393"/>
      <c r="B11" s="92"/>
      <c r="C11" s="364" t="s">
        <v>451</v>
      </c>
      <c r="D11" s="94"/>
      <c r="E11" s="11"/>
      <c r="F11" s="11"/>
      <c r="G11" s="365"/>
      <c r="H11" s="93"/>
      <c r="I11" s="12"/>
      <c r="J11" s="460" t="s">
        <v>56</v>
      </c>
      <c r="K11" s="461"/>
      <c r="L11" s="461"/>
      <c r="M11" s="461"/>
      <c r="N11" s="461"/>
      <c r="O11" s="462"/>
      <c r="P11" s="393"/>
      <c r="Q11" s="72"/>
      <c r="R11" s="72"/>
      <c r="S11" s="75"/>
    </row>
    <row r="12" spans="1:19" ht="5.25" customHeight="1">
      <c r="A12" s="393"/>
      <c r="B12" s="92"/>
      <c r="C12" s="94"/>
      <c r="D12" s="94"/>
      <c r="E12" s="11"/>
      <c r="F12" s="11"/>
      <c r="G12" s="11"/>
      <c r="H12" s="93"/>
      <c r="I12" s="12"/>
      <c r="J12" s="463"/>
      <c r="K12" s="461"/>
      <c r="L12" s="461"/>
      <c r="M12" s="461"/>
      <c r="N12" s="461"/>
      <c r="O12" s="462"/>
      <c r="P12" s="393"/>
      <c r="Q12" s="72"/>
      <c r="R12" s="72"/>
      <c r="S12" s="75"/>
    </row>
    <row r="13" spans="1:19" ht="12.75">
      <c r="A13" s="393"/>
      <c r="B13" s="92"/>
      <c r="C13" s="94" t="s">
        <v>12</v>
      </c>
      <c r="D13" s="94" t="s">
        <v>453</v>
      </c>
      <c r="E13" s="157" t="s">
        <v>274</v>
      </c>
      <c r="F13" s="11"/>
      <c r="G13" s="201"/>
      <c r="H13" s="93"/>
      <c r="I13" s="12"/>
      <c r="J13" s="460" t="s">
        <v>58</v>
      </c>
      <c r="K13" s="461"/>
      <c r="L13" s="461"/>
      <c r="M13" s="461"/>
      <c r="N13" s="461"/>
      <c r="O13" s="462"/>
      <c r="P13" s="393"/>
      <c r="Q13" s="72"/>
      <c r="R13" s="72"/>
      <c r="S13" s="75"/>
    </row>
    <row r="14" spans="1:19" ht="5.25" customHeight="1">
      <c r="A14" s="393"/>
      <c r="B14" s="92"/>
      <c r="C14" s="94"/>
      <c r="D14" s="94"/>
      <c r="E14" s="11"/>
      <c r="F14" s="11"/>
      <c r="G14" s="202"/>
      <c r="H14" s="93"/>
      <c r="I14" s="12"/>
      <c r="J14" s="460"/>
      <c r="K14" s="461"/>
      <c r="L14" s="461"/>
      <c r="M14" s="461"/>
      <c r="N14" s="461"/>
      <c r="O14" s="462"/>
      <c r="P14" s="393"/>
      <c r="Q14" s="72"/>
      <c r="R14" s="72"/>
      <c r="S14" s="75"/>
    </row>
    <row r="15" spans="1:19" ht="12.75">
      <c r="A15" s="393"/>
      <c r="B15" s="92"/>
      <c r="C15" s="94" t="s">
        <v>13</v>
      </c>
      <c r="D15" s="94" t="s">
        <v>36</v>
      </c>
      <c r="E15" s="343" t="s">
        <v>291</v>
      </c>
      <c r="F15" s="418"/>
      <c r="G15" s="419"/>
      <c r="H15" s="93"/>
      <c r="I15" s="12"/>
      <c r="J15" s="460" t="s">
        <v>57</v>
      </c>
      <c r="K15" s="461"/>
      <c r="L15" s="461"/>
      <c r="M15" s="461"/>
      <c r="N15" s="461"/>
      <c r="O15" s="462"/>
      <c r="P15" s="393"/>
      <c r="Q15" s="72"/>
      <c r="R15" s="72"/>
      <c r="S15" s="75"/>
    </row>
    <row r="16" spans="1:19" ht="5.25" customHeight="1">
      <c r="A16" s="393"/>
      <c r="B16" s="92"/>
      <c r="C16" s="94"/>
      <c r="D16" s="94"/>
      <c r="E16" s="11"/>
      <c r="F16" s="11"/>
      <c r="G16" s="11"/>
      <c r="H16" s="93"/>
      <c r="I16" s="12"/>
      <c r="J16" s="464"/>
      <c r="K16" s="176"/>
      <c r="L16" s="176"/>
      <c r="M16" s="176"/>
      <c r="N16" s="176"/>
      <c r="O16" s="465"/>
      <c r="P16" s="393"/>
      <c r="Q16" s="72"/>
      <c r="R16" s="72"/>
      <c r="S16" s="75"/>
    </row>
    <row r="17" spans="1:19" ht="12.75">
      <c r="A17" s="393"/>
      <c r="B17" s="92"/>
      <c r="C17" s="94" t="s">
        <v>14</v>
      </c>
      <c r="D17" s="94" t="s">
        <v>37</v>
      </c>
      <c r="E17" s="418"/>
      <c r="F17" s="420"/>
      <c r="G17" s="419"/>
      <c r="H17" s="93"/>
      <c r="I17" s="12"/>
      <c r="J17" s="466" t="s">
        <v>59</v>
      </c>
      <c r="K17" s="467"/>
      <c r="L17" s="467"/>
      <c r="M17" s="467"/>
      <c r="N17" s="467"/>
      <c r="O17" s="468"/>
      <c r="P17" s="393"/>
      <c r="Q17" s="72"/>
      <c r="R17" s="72"/>
      <c r="S17" s="75"/>
    </row>
    <row r="18" spans="1:19" ht="5.25" customHeight="1">
      <c r="A18" s="393"/>
      <c r="B18" s="92"/>
      <c r="C18" s="94"/>
      <c r="D18" s="94"/>
      <c r="E18" s="11"/>
      <c r="F18" s="11"/>
      <c r="G18" s="11"/>
      <c r="H18" s="93"/>
      <c r="I18" s="12"/>
      <c r="J18" s="12"/>
      <c r="K18" s="12"/>
      <c r="L18" s="12"/>
      <c r="M18" s="12"/>
      <c r="N18" s="12"/>
      <c r="O18" s="12"/>
      <c r="P18" s="393"/>
      <c r="Q18" s="72"/>
      <c r="R18" s="72"/>
      <c r="S18" s="75"/>
    </row>
    <row r="19" spans="1:19" ht="12.75">
      <c r="A19" s="393"/>
      <c r="B19" s="92"/>
      <c r="C19" s="94" t="s">
        <v>15</v>
      </c>
      <c r="D19" s="94" t="s">
        <v>25</v>
      </c>
      <c r="E19" s="11"/>
      <c r="F19" s="97"/>
      <c r="G19" s="245"/>
      <c r="H19" s="98" t="s">
        <v>39</v>
      </c>
      <c r="I19" s="12"/>
      <c r="J19" s="469" t="s">
        <v>414</v>
      </c>
      <c r="K19" s="470"/>
      <c r="L19" s="470"/>
      <c r="M19" s="470"/>
      <c r="N19" s="470"/>
      <c r="O19" s="471"/>
      <c r="P19" s="393"/>
      <c r="Q19" s="72"/>
      <c r="R19" s="72"/>
      <c r="S19" s="75"/>
    </row>
    <row r="20" spans="1:19" ht="5.25" customHeight="1">
      <c r="A20" s="393"/>
      <c r="B20" s="92"/>
      <c r="C20" s="94"/>
      <c r="D20" s="94"/>
      <c r="E20" s="11"/>
      <c r="F20" s="11"/>
      <c r="G20" s="11"/>
      <c r="H20" s="93"/>
      <c r="I20" s="12"/>
      <c r="J20" s="472"/>
      <c r="K20" s="407"/>
      <c r="L20" s="407"/>
      <c r="M20" s="407"/>
      <c r="N20" s="407"/>
      <c r="O20" s="417"/>
      <c r="P20" s="393"/>
      <c r="Q20" s="72"/>
      <c r="R20" s="72"/>
      <c r="S20" s="75"/>
    </row>
    <row r="21" spans="1:19" ht="12.75">
      <c r="A21" s="393"/>
      <c r="B21" s="92"/>
      <c r="C21" s="94" t="s">
        <v>38</v>
      </c>
      <c r="D21" s="405" t="s">
        <v>24</v>
      </c>
      <c r="E21" s="11"/>
      <c r="F21" s="418"/>
      <c r="G21" s="419"/>
      <c r="H21" s="98" t="s">
        <v>22</v>
      </c>
      <c r="I21" s="12"/>
      <c r="J21" s="409" t="s">
        <v>48</v>
      </c>
      <c r="K21" s="407"/>
      <c r="L21" s="473" t="s">
        <v>49</v>
      </c>
      <c r="M21" s="474"/>
      <c r="N21" s="473" t="s">
        <v>50</v>
      </c>
      <c r="O21" s="475"/>
      <c r="P21" s="393"/>
      <c r="Q21" s="72"/>
      <c r="R21" s="72"/>
      <c r="S21" s="75"/>
    </row>
    <row r="22" spans="1:19" ht="15" customHeight="1">
      <c r="A22" s="393"/>
      <c r="B22" s="92"/>
      <c r="C22" s="94"/>
      <c r="D22" s="405"/>
      <c r="E22" s="11"/>
      <c r="F22" s="344" t="s">
        <v>290</v>
      </c>
      <c r="G22" s="11"/>
      <c r="H22" s="98"/>
      <c r="I22" s="12"/>
      <c r="J22" s="476" t="s">
        <v>47</v>
      </c>
      <c r="K22" s="461"/>
      <c r="L22" s="477" t="s">
        <v>60</v>
      </c>
      <c r="M22" s="461"/>
      <c r="N22" s="477" t="s">
        <v>61</v>
      </c>
      <c r="O22" s="462"/>
      <c r="P22" s="393"/>
      <c r="Q22" s="72"/>
      <c r="R22" s="72"/>
      <c r="S22" s="75"/>
    </row>
    <row r="23" spans="1:19" ht="12.75">
      <c r="A23" s="393"/>
      <c r="B23" s="92"/>
      <c r="C23" s="94" t="s">
        <v>46</v>
      </c>
      <c r="D23" s="94" t="s">
        <v>310</v>
      </c>
      <c r="E23" s="11"/>
      <c r="F23" s="11"/>
      <c r="G23" s="201"/>
      <c r="H23" s="93"/>
      <c r="I23" s="12"/>
      <c r="J23" s="478" t="s">
        <v>62</v>
      </c>
      <c r="K23" s="461"/>
      <c r="L23" s="477" t="s">
        <v>66</v>
      </c>
      <c r="M23" s="477"/>
      <c r="N23" s="477" t="s">
        <v>63</v>
      </c>
      <c r="O23" s="462"/>
      <c r="P23" s="393"/>
      <c r="Q23" s="72"/>
      <c r="R23" s="72"/>
      <c r="S23" s="75"/>
    </row>
    <row r="24" spans="1:19" ht="12.75">
      <c r="A24" s="393"/>
      <c r="B24" s="92"/>
      <c r="C24" s="11"/>
      <c r="D24" s="11"/>
      <c r="E24" s="11"/>
      <c r="F24" s="11"/>
      <c r="G24" s="11"/>
      <c r="H24" s="93"/>
      <c r="I24" s="12"/>
      <c r="J24" s="478" t="s">
        <v>64</v>
      </c>
      <c r="K24" s="461"/>
      <c r="L24" s="477" t="s">
        <v>61</v>
      </c>
      <c r="M24" s="461"/>
      <c r="N24" s="477" t="s">
        <v>60</v>
      </c>
      <c r="O24" s="462"/>
      <c r="P24" s="393"/>
      <c r="Q24" s="72"/>
      <c r="R24" s="72"/>
      <c r="S24" s="75"/>
    </row>
    <row r="25" spans="1:19" s="25" customFormat="1" ht="12.75">
      <c r="A25" s="393"/>
      <c r="B25" s="104"/>
      <c r="C25" s="105"/>
      <c r="D25" s="105" t="s">
        <v>68</v>
      </c>
      <c r="E25" s="211">
        <f>F21*G23</f>
        <v>0</v>
      </c>
      <c r="F25" s="105" t="s">
        <v>22</v>
      </c>
      <c r="G25" s="97"/>
      <c r="H25" s="106"/>
      <c r="I25" s="12"/>
      <c r="J25" s="479" t="s">
        <v>55</v>
      </c>
      <c r="K25" s="467"/>
      <c r="L25" s="480" t="s">
        <v>65</v>
      </c>
      <c r="M25" s="467"/>
      <c r="N25" s="480" t="s">
        <v>60</v>
      </c>
      <c r="O25" s="468"/>
      <c r="P25" s="393"/>
      <c r="Q25" s="80"/>
      <c r="R25" s="79"/>
      <c r="S25" s="79"/>
    </row>
    <row r="26" spans="1:19" ht="13.5" thickBot="1">
      <c r="A26" s="393"/>
      <c r="B26" s="107"/>
      <c r="C26" s="108"/>
      <c r="D26" s="109"/>
      <c r="E26" s="108"/>
      <c r="F26" s="108"/>
      <c r="G26" s="108"/>
      <c r="H26" s="110"/>
      <c r="I26" s="12"/>
      <c r="J26" s="369"/>
      <c r="K26" s="369"/>
      <c r="L26" s="369"/>
      <c r="M26" s="369"/>
      <c r="N26" s="369"/>
      <c r="O26" s="369"/>
      <c r="P26" s="393"/>
      <c r="Q26" s="72"/>
      <c r="R26" s="72"/>
      <c r="S26" s="75"/>
    </row>
    <row r="27" spans="1:19" ht="13.5" customHeight="1" thickBot="1">
      <c r="A27" s="393"/>
      <c r="B27" s="396"/>
      <c r="C27" s="396"/>
      <c r="D27" s="396"/>
      <c r="E27" s="396"/>
      <c r="F27" s="396"/>
      <c r="G27" s="396"/>
      <c r="H27" s="396"/>
      <c r="I27" s="12"/>
      <c r="J27" s="12"/>
      <c r="K27" s="12"/>
      <c r="L27" s="12"/>
      <c r="M27" s="12"/>
      <c r="N27" s="12"/>
      <c r="O27" s="12"/>
      <c r="P27" s="393"/>
      <c r="Q27" s="72"/>
      <c r="R27" s="72"/>
      <c r="S27" s="75"/>
    </row>
    <row r="28" spans="1:19" s="13" customFormat="1" ht="3.75" customHeight="1">
      <c r="A28" s="393"/>
      <c r="B28" s="427"/>
      <c r="C28" s="430"/>
      <c r="D28" s="430"/>
      <c r="E28" s="430"/>
      <c r="F28" s="430"/>
      <c r="G28" s="430"/>
      <c r="H28" s="431"/>
      <c r="I28" s="12"/>
      <c r="J28" s="12"/>
      <c r="K28" s="12"/>
      <c r="L28" s="12"/>
      <c r="M28" s="12"/>
      <c r="N28" s="12"/>
      <c r="O28" s="12"/>
      <c r="P28" s="393"/>
      <c r="Q28" s="6"/>
      <c r="R28" s="6"/>
      <c r="S28" s="76"/>
    </row>
    <row r="29" spans="1:19" ht="12.75">
      <c r="A29" s="393"/>
      <c r="B29" s="112" t="s">
        <v>40</v>
      </c>
      <c r="C29" s="416" t="s">
        <v>253</v>
      </c>
      <c r="D29" s="369"/>
      <c r="E29" s="369"/>
      <c r="F29" s="369"/>
      <c r="G29" s="369"/>
      <c r="H29" s="422"/>
      <c r="I29" s="12"/>
      <c r="J29" s="12"/>
      <c r="K29" s="12"/>
      <c r="L29" s="12"/>
      <c r="M29" s="12"/>
      <c r="N29" s="12"/>
      <c r="O29" s="12"/>
      <c r="P29" s="393"/>
      <c r="Q29" s="72"/>
      <c r="R29" s="75"/>
      <c r="S29" s="72"/>
    </row>
    <row r="30" spans="1:19" ht="7.5" customHeight="1">
      <c r="A30" s="393"/>
      <c r="B30" s="423"/>
      <c r="C30" s="369"/>
      <c r="D30" s="369"/>
      <c r="E30" s="369"/>
      <c r="F30" s="369"/>
      <c r="G30" s="369"/>
      <c r="H30" s="422"/>
      <c r="I30" s="12"/>
      <c r="J30" s="12"/>
      <c r="K30" s="12"/>
      <c r="L30" s="12"/>
      <c r="M30" s="12"/>
      <c r="N30" s="12"/>
      <c r="O30" s="12"/>
      <c r="P30" s="393"/>
      <c r="Q30" s="72"/>
      <c r="R30" s="72"/>
      <c r="S30" s="75"/>
    </row>
    <row r="31" spans="1:19" ht="12.75">
      <c r="A31" s="393"/>
      <c r="B31" s="92"/>
      <c r="C31" s="94" t="s">
        <v>5</v>
      </c>
      <c r="D31" s="94" t="s">
        <v>23</v>
      </c>
      <c r="E31" s="342" t="s">
        <v>274</v>
      </c>
      <c r="F31" s="11"/>
      <c r="G31" s="201"/>
      <c r="H31" s="93"/>
      <c r="I31" s="12"/>
      <c r="J31" s="12"/>
      <c r="K31" s="12"/>
      <c r="L31" s="12"/>
      <c r="M31" s="12"/>
      <c r="N31" s="12"/>
      <c r="O31" s="12"/>
      <c r="P31" s="393"/>
      <c r="Q31" s="72"/>
      <c r="R31" s="72"/>
      <c r="S31" s="75"/>
    </row>
    <row r="32" spans="1:19" ht="5.25" customHeight="1">
      <c r="A32" s="393"/>
      <c r="B32" s="92"/>
      <c r="C32" s="94"/>
      <c r="D32" s="94"/>
      <c r="E32" s="11"/>
      <c r="F32" s="11"/>
      <c r="H32" s="93"/>
      <c r="I32" s="12"/>
      <c r="J32" s="12"/>
      <c r="K32" s="12"/>
      <c r="L32" s="12"/>
      <c r="M32" s="12"/>
      <c r="N32" s="12"/>
      <c r="O32" s="12"/>
      <c r="P32" s="393"/>
      <c r="Q32" s="72"/>
      <c r="R32" s="72"/>
      <c r="S32" s="75"/>
    </row>
    <row r="33" spans="1:19" ht="12.75">
      <c r="A33" s="393"/>
      <c r="B33" s="92"/>
      <c r="C33" s="94" t="s">
        <v>10</v>
      </c>
      <c r="D33" s="94" t="s">
        <v>26</v>
      </c>
      <c r="E33" s="11"/>
      <c r="F33" s="11"/>
      <c r="G33" s="201"/>
      <c r="H33" s="93"/>
      <c r="I33" s="12"/>
      <c r="J33" s="12"/>
      <c r="K33" s="12"/>
      <c r="L33" s="12"/>
      <c r="M33" s="12"/>
      <c r="N33" s="12"/>
      <c r="O33" s="12"/>
      <c r="P33" s="393"/>
      <c r="Q33" s="72"/>
      <c r="R33" s="72"/>
      <c r="S33" s="75"/>
    </row>
    <row r="34" spans="1:19" ht="5.25" customHeight="1">
      <c r="A34" s="393"/>
      <c r="B34" s="92"/>
      <c r="C34" s="94"/>
      <c r="D34" s="94"/>
      <c r="E34" s="11"/>
      <c r="F34" s="11"/>
      <c r="G34" s="11"/>
      <c r="H34" s="93"/>
      <c r="I34" s="12"/>
      <c r="J34" s="12"/>
      <c r="K34" s="12"/>
      <c r="L34" s="12"/>
      <c r="M34" s="12"/>
      <c r="N34" s="12"/>
      <c r="O34" s="12"/>
      <c r="P34" s="393"/>
      <c r="Q34" s="72"/>
      <c r="R34" s="72"/>
      <c r="S34" s="75"/>
    </row>
    <row r="35" spans="1:19" ht="12.75">
      <c r="A35" s="393"/>
      <c r="B35" s="92"/>
      <c r="C35" s="94" t="s">
        <v>11</v>
      </c>
      <c r="D35" s="94" t="s">
        <v>276</v>
      </c>
      <c r="E35" s="11"/>
      <c r="F35" s="11"/>
      <c r="G35" s="201"/>
      <c r="H35" s="93"/>
      <c r="I35" s="12"/>
      <c r="J35" s="12"/>
      <c r="K35" s="12"/>
      <c r="L35" s="12"/>
      <c r="M35" s="12"/>
      <c r="N35" s="12"/>
      <c r="O35" s="12"/>
      <c r="P35" s="393"/>
      <c r="Q35" s="72"/>
      <c r="R35" s="72"/>
      <c r="S35" s="75"/>
    </row>
    <row r="36" spans="1:19" ht="12.75">
      <c r="A36" s="393"/>
      <c r="B36" s="92"/>
      <c r="C36" s="364" t="s">
        <v>451</v>
      </c>
      <c r="D36" s="94"/>
      <c r="E36" s="11"/>
      <c r="F36" s="11"/>
      <c r="G36" s="365"/>
      <c r="H36" s="93"/>
      <c r="I36" s="12"/>
      <c r="J36" s="12"/>
      <c r="K36" s="12"/>
      <c r="L36" s="12"/>
      <c r="M36" s="12"/>
      <c r="N36" s="12"/>
      <c r="O36" s="12"/>
      <c r="P36" s="393"/>
      <c r="Q36" s="72"/>
      <c r="R36" s="72"/>
      <c r="S36" s="75"/>
    </row>
    <row r="37" spans="1:19" ht="5.25" customHeight="1">
      <c r="A37" s="393"/>
      <c r="B37" s="92"/>
      <c r="C37" s="94"/>
      <c r="D37" s="94"/>
      <c r="E37" s="11"/>
      <c r="F37" s="11"/>
      <c r="G37" s="11"/>
      <c r="H37" s="93"/>
      <c r="I37" s="12"/>
      <c r="J37" s="12"/>
      <c r="K37" s="12"/>
      <c r="L37" s="12"/>
      <c r="M37" s="12"/>
      <c r="N37" s="12"/>
      <c r="O37" s="12"/>
      <c r="P37" s="393"/>
      <c r="Q37" s="72"/>
      <c r="R37" s="72"/>
      <c r="S37" s="75"/>
    </row>
    <row r="38" spans="1:19" ht="12.75">
      <c r="A38" s="393"/>
      <c r="B38" s="92"/>
      <c r="C38" s="94" t="s">
        <v>12</v>
      </c>
      <c r="D38" s="94" t="s">
        <v>453</v>
      </c>
      <c r="E38" s="157" t="s">
        <v>274</v>
      </c>
      <c r="F38" s="11"/>
      <c r="G38" s="201"/>
      <c r="H38" s="93"/>
      <c r="I38" s="12"/>
      <c r="J38" s="12"/>
      <c r="K38" s="12"/>
      <c r="L38" s="12"/>
      <c r="M38" s="12"/>
      <c r="N38" s="12"/>
      <c r="O38" s="12"/>
      <c r="P38" s="393"/>
      <c r="Q38" s="72"/>
      <c r="R38" s="72"/>
      <c r="S38" s="75"/>
    </row>
    <row r="39" spans="1:19" ht="5.25" customHeight="1">
      <c r="A39" s="393"/>
      <c r="B39" s="92"/>
      <c r="C39" s="94"/>
      <c r="D39" s="94"/>
      <c r="E39" s="11"/>
      <c r="F39" s="11"/>
      <c r="G39" s="11"/>
      <c r="H39" s="93"/>
      <c r="I39" s="12"/>
      <c r="J39" s="12"/>
      <c r="K39" s="12"/>
      <c r="L39" s="12"/>
      <c r="M39" s="12"/>
      <c r="N39" s="12"/>
      <c r="O39" s="12"/>
      <c r="P39" s="393"/>
      <c r="Q39" s="72"/>
      <c r="R39" s="72"/>
      <c r="S39" s="75"/>
    </row>
    <row r="40" spans="1:19" ht="12.75">
      <c r="A40" s="393"/>
      <c r="B40" s="92"/>
      <c r="C40" s="94" t="s">
        <v>13</v>
      </c>
      <c r="D40" s="94" t="s">
        <v>36</v>
      </c>
      <c r="E40" s="343" t="s">
        <v>291</v>
      </c>
      <c r="F40" s="418"/>
      <c r="G40" s="419"/>
      <c r="H40" s="93"/>
      <c r="I40" s="12"/>
      <c r="J40" s="12"/>
      <c r="K40" s="12"/>
      <c r="L40" s="12"/>
      <c r="M40" s="12"/>
      <c r="N40" s="12"/>
      <c r="O40" s="12"/>
      <c r="P40" s="393"/>
      <c r="Q40" s="72"/>
      <c r="R40" s="72"/>
      <c r="S40" s="75"/>
    </row>
    <row r="41" spans="1:19" ht="5.25" customHeight="1">
      <c r="A41" s="393"/>
      <c r="B41" s="92"/>
      <c r="C41" s="94"/>
      <c r="D41" s="94"/>
      <c r="E41" s="11"/>
      <c r="F41" s="11"/>
      <c r="G41" s="11"/>
      <c r="H41" s="93"/>
      <c r="I41" s="12"/>
      <c r="J41" s="12"/>
      <c r="K41" s="12"/>
      <c r="L41" s="12"/>
      <c r="M41" s="12"/>
      <c r="N41" s="12"/>
      <c r="O41" s="12"/>
      <c r="P41" s="393"/>
      <c r="Q41" s="72"/>
      <c r="R41" s="72"/>
      <c r="S41" s="75"/>
    </row>
    <row r="42" spans="1:19" ht="12.75">
      <c r="A42" s="393"/>
      <c r="B42" s="92"/>
      <c r="C42" s="94" t="s">
        <v>14</v>
      </c>
      <c r="D42" s="94" t="s">
        <v>37</v>
      </c>
      <c r="E42" s="418"/>
      <c r="F42" s="420"/>
      <c r="G42" s="419"/>
      <c r="H42" s="93"/>
      <c r="I42" s="12"/>
      <c r="J42" s="12"/>
      <c r="K42" s="12"/>
      <c r="L42" s="12"/>
      <c r="M42" s="12"/>
      <c r="N42" s="12"/>
      <c r="O42" s="12"/>
      <c r="P42" s="393"/>
      <c r="Q42" s="72"/>
      <c r="R42" s="72"/>
      <c r="S42" s="75"/>
    </row>
    <row r="43" spans="1:19" ht="5.25" customHeight="1">
      <c r="A43" s="393"/>
      <c r="B43" s="92"/>
      <c r="C43" s="94"/>
      <c r="D43" s="94"/>
      <c r="E43" s="11"/>
      <c r="F43" s="11"/>
      <c r="G43" s="11"/>
      <c r="H43" s="93"/>
      <c r="I43" s="12"/>
      <c r="J43" s="12"/>
      <c r="K43" s="12"/>
      <c r="L43" s="12"/>
      <c r="M43" s="12"/>
      <c r="N43" s="12"/>
      <c r="O43" s="12"/>
      <c r="P43" s="393"/>
      <c r="Q43" s="72"/>
      <c r="R43" s="72"/>
      <c r="S43" s="75"/>
    </row>
    <row r="44" spans="1:19" ht="12.75">
      <c r="A44" s="393"/>
      <c r="B44" s="92"/>
      <c r="C44" s="94" t="s">
        <v>15</v>
      </c>
      <c r="D44" s="94" t="s">
        <v>25</v>
      </c>
      <c r="E44" s="11"/>
      <c r="F44" s="97"/>
      <c r="G44" s="245"/>
      <c r="H44" s="98" t="s">
        <v>39</v>
      </c>
      <c r="I44" s="12"/>
      <c r="J44" s="12"/>
      <c r="K44" s="12"/>
      <c r="L44" s="12"/>
      <c r="M44" s="12"/>
      <c r="N44" s="12"/>
      <c r="O44" s="12"/>
      <c r="P44" s="393"/>
      <c r="Q44" s="72"/>
      <c r="R44" s="72"/>
      <c r="S44" s="75"/>
    </row>
    <row r="45" spans="1:19" ht="5.25" customHeight="1">
      <c r="A45" s="393"/>
      <c r="B45" s="92"/>
      <c r="C45" s="94"/>
      <c r="D45" s="94"/>
      <c r="E45" s="11"/>
      <c r="F45" s="11"/>
      <c r="G45" s="11"/>
      <c r="H45" s="93"/>
      <c r="I45" s="12"/>
      <c r="J45" s="12"/>
      <c r="K45" s="12"/>
      <c r="L45" s="12"/>
      <c r="M45" s="12"/>
      <c r="N45" s="12"/>
      <c r="O45" s="12"/>
      <c r="P45" s="393"/>
      <c r="Q45" s="72"/>
      <c r="R45" s="72"/>
      <c r="S45" s="75"/>
    </row>
    <row r="46" spans="1:19" ht="12.75">
      <c r="A46" s="393"/>
      <c r="B46" s="92"/>
      <c r="C46" s="94" t="s">
        <v>38</v>
      </c>
      <c r="D46" s="405" t="s">
        <v>24</v>
      </c>
      <c r="E46" s="11"/>
      <c r="F46" s="418"/>
      <c r="G46" s="419"/>
      <c r="H46" s="98" t="s">
        <v>22</v>
      </c>
      <c r="I46" s="12"/>
      <c r="J46" s="12"/>
      <c r="K46" s="12"/>
      <c r="L46" s="12"/>
      <c r="M46" s="12"/>
      <c r="N46" s="12"/>
      <c r="O46" s="12"/>
      <c r="P46" s="393"/>
      <c r="Q46" s="72"/>
      <c r="R46" s="72"/>
      <c r="S46" s="75"/>
    </row>
    <row r="47" spans="1:19" ht="15.75" customHeight="1">
      <c r="A47" s="393"/>
      <c r="B47" s="92"/>
      <c r="C47" s="94"/>
      <c r="D47" s="405"/>
      <c r="E47" s="11"/>
      <c r="F47" s="344" t="s">
        <v>290</v>
      </c>
      <c r="G47" s="11"/>
      <c r="H47" s="98"/>
      <c r="I47" s="12"/>
      <c r="J47" s="12"/>
      <c r="K47" s="12"/>
      <c r="L47" s="12"/>
      <c r="M47" s="12"/>
      <c r="N47" s="12"/>
      <c r="O47" s="12"/>
      <c r="P47" s="393"/>
      <c r="Q47" s="72"/>
      <c r="R47" s="72"/>
      <c r="S47" s="75"/>
    </row>
    <row r="48" spans="1:19" ht="12.75">
      <c r="A48" s="393"/>
      <c r="B48" s="92"/>
      <c r="C48" s="94" t="s">
        <v>46</v>
      </c>
      <c r="D48" s="94" t="s">
        <v>310</v>
      </c>
      <c r="E48" s="11"/>
      <c r="F48" s="11"/>
      <c r="G48" s="201"/>
      <c r="H48" s="93"/>
      <c r="I48" s="12"/>
      <c r="J48" s="12"/>
      <c r="K48" s="12"/>
      <c r="L48" s="12"/>
      <c r="M48" s="12"/>
      <c r="N48" s="12"/>
      <c r="O48" s="12"/>
      <c r="P48" s="393"/>
      <c r="Q48" s="72"/>
      <c r="R48" s="72"/>
      <c r="S48" s="75"/>
    </row>
    <row r="49" spans="1:19" ht="12.75">
      <c r="A49" s="393"/>
      <c r="B49" s="92"/>
      <c r="C49" s="11"/>
      <c r="D49" s="11"/>
      <c r="E49" s="11"/>
      <c r="F49" s="11"/>
      <c r="G49" s="11"/>
      <c r="H49" s="93"/>
      <c r="I49" s="12"/>
      <c r="J49" s="12"/>
      <c r="K49" s="12"/>
      <c r="L49" s="12"/>
      <c r="M49" s="12"/>
      <c r="N49" s="12"/>
      <c r="O49" s="12"/>
      <c r="P49" s="393"/>
      <c r="Q49" s="72"/>
      <c r="R49" s="72"/>
      <c r="S49" s="75"/>
    </row>
    <row r="50" spans="1:19" s="25" customFormat="1" ht="12.75">
      <c r="A50" s="393"/>
      <c r="B50" s="104"/>
      <c r="C50" s="105"/>
      <c r="D50" s="105" t="s">
        <v>254</v>
      </c>
      <c r="E50" s="211">
        <f>F46*G48</f>
        <v>0</v>
      </c>
      <c r="F50" s="105" t="s">
        <v>22</v>
      </c>
      <c r="G50" s="97"/>
      <c r="H50" s="106"/>
      <c r="I50" s="12"/>
      <c r="J50" s="12"/>
      <c r="K50" s="12"/>
      <c r="L50" s="12"/>
      <c r="M50" s="12"/>
      <c r="N50" s="12"/>
      <c r="O50" s="12"/>
      <c r="P50" s="393"/>
      <c r="Q50" s="80"/>
      <c r="R50" s="79"/>
      <c r="S50" s="79"/>
    </row>
    <row r="51" spans="1:19" ht="5.25" customHeight="1" thickBot="1">
      <c r="A51" s="393"/>
      <c r="B51" s="107"/>
      <c r="C51" s="108"/>
      <c r="D51" s="109"/>
      <c r="E51" s="108"/>
      <c r="F51" s="108"/>
      <c r="G51" s="108"/>
      <c r="H51" s="110"/>
      <c r="I51" s="12"/>
      <c r="J51" s="12"/>
      <c r="K51" s="12"/>
      <c r="L51" s="12"/>
      <c r="M51" s="12"/>
      <c r="N51" s="12"/>
      <c r="O51" s="12"/>
      <c r="P51" s="393"/>
      <c r="Q51" s="72"/>
      <c r="R51" s="72"/>
      <c r="S51" s="75"/>
    </row>
    <row r="52" spans="1:19" ht="7.5" customHeight="1" thickBot="1">
      <c r="A52" s="393"/>
      <c r="B52" s="396"/>
      <c r="C52" s="396"/>
      <c r="D52" s="396"/>
      <c r="E52" s="396"/>
      <c r="F52" s="396"/>
      <c r="G52" s="396"/>
      <c r="H52" s="396"/>
      <c r="I52" s="12"/>
      <c r="J52" s="12"/>
      <c r="K52" s="12"/>
      <c r="L52" s="12"/>
      <c r="M52" s="12"/>
      <c r="N52" s="12"/>
      <c r="O52" s="12"/>
      <c r="P52" s="393"/>
      <c r="Q52" s="72"/>
      <c r="R52" s="72"/>
      <c r="S52" s="75"/>
    </row>
    <row r="53" spans="1:19" s="13" customFormat="1" ht="5.25" customHeight="1">
      <c r="A53" s="393"/>
      <c r="B53" s="427"/>
      <c r="C53" s="390"/>
      <c r="D53" s="390"/>
      <c r="E53" s="390"/>
      <c r="F53" s="390"/>
      <c r="G53" s="390"/>
      <c r="H53" s="428"/>
      <c r="I53" s="12"/>
      <c r="J53" s="12"/>
      <c r="K53" s="12"/>
      <c r="L53" s="12"/>
      <c r="M53" s="12"/>
      <c r="N53" s="12"/>
      <c r="O53" s="12"/>
      <c r="P53" s="393"/>
      <c r="Q53" s="6"/>
      <c r="R53" s="6"/>
      <c r="S53" s="76"/>
    </row>
    <row r="54" spans="1:19" ht="12.75">
      <c r="A54" s="393"/>
      <c r="B54" s="112" t="s">
        <v>42</v>
      </c>
      <c r="C54" s="416" t="s">
        <v>255</v>
      </c>
      <c r="D54" s="369"/>
      <c r="E54" s="369"/>
      <c r="F54" s="369"/>
      <c r="G54" s="369"/>
      <c r="H54" s="422"/>
      <c r="I54" s="12"/>
      <c r="J54" s="12"/>
      <c r="K54" s="12"/>
      <c r="L54" s="12"/>
      <c r="M54" s="12"/>
      <c r="N54" s="12"/>
      <c r="O54" s="12"/>
      <c r="P54" s="393"/>
      <c r="Q54" s="72"/>
      <c r="R54" s="75"/>
      <c r="S54" s="72"/>
    </row>
    <row r="55" spans="1:19" ht="7.5" customHeight="1">
      <c r="A55" s="393"/>
      <c r="B55" s="423"/>
      <c r="C55" s="369"/>
      <c r="D55" s="369"/>
      <c r="E55" s="369"/>
      <c r="F55" s="369"/>
      <c r="G55" s="369"/>
      <c r="H55" s="422"/>
      <c r="I55" s="12"/>
      <c r="J55" s="12"/>
      <c r="K55" s="12"/>
      <c r="L55" s="12"/>
      <c r="M55" s="12"/>
      <c r="N55" s="12"/>
      <c r="O55" s="12"/>
      <c r="P55" s="393"/>
      <c r="Q55" s="72"/>
      <c r="R55" s="72"/>
      <c r="S55" s="75"/>
    </row>
    <row r="56" spans="1:19" ht="12.75">
      <c r="A56" s="393"/>
      <c r="B56" s="92"/>
      <c r="C56" s="94" t="s">
        <v>5</v>
      </c>
      <c r="D56" s="116" t="s">
        <v>23</v>
      </c>
      <c r="E56" s="157" t="s">
        <v>274</v>
      </c>
      <c r="F56" s="117"/>
      <c r="G56" s="201"/>
      <c r="H56" s="93"/>
      <c r="I56" s="12"/>
      <c r="J56" s="12"/>
      <c r="K56" s="12"/>
      <c r="L56" s="12"/>
      <c r="M56" s="12"/>
      <c r="N56" s="12"/>
      <c r="O56" s="12"/>
      <c r="P56" s="393"/>
      <c r="Q56" s="72"/>
      <c r="R56" s="72"/>
      <c r="S56" s="75"/>
    </row>
    <row r="57" spans="1:19" ht="5.25" customHeight="1">
      <c r="A57" s="393"/>
      <c r="B57" s="115"/>
      <c r="C57" s="94"/>
      <c r="D57" s="12"/>
      <c r="E57" s="12"/>
      <c r="F57" s="12"/>
      <c r="H57" s="114"/>
      <c r="I57" s="12"/>
      <c r="J57" s="12"/>
      <c r="K57" s="12"/>
      <c r="L57" s="12"/>
      <c r="M57" s="12"/>
      <c r="N57" s="12"/>
      <c r="O57" s="12"/>
      <c r="P57" s="393"/>
      <c r="Q57" s="72"/>
      <c r="R57" s="72"/>
      <c r="S57" s="75"/>
    </row>
    <row r="58" spans="1:19" ht="12.75">
      <c r="A58" s="393"/>
      <c r="B58" s="92"/>
      <c r="C58" s="94" t="s">
        <v>10</v>
      </c>
      <c r="D58" s="368" t="s">
        <v>26</v>
      </c>
      <c r="E58" s="369"/>
      <c r="F58" s="417"/>
      <c r="G58" s="201"/>
      <c r="H58" s="93"/>
      <c r="I58" s="12"/>
      <c r="J58" s="12"/>
      <c r="K58" s="12"/>
      <c r="L58" s="12"/>
      <c r="M58" s="12"/>
      <c r="N58" s="12"/>
      <c r="O58" s="12"/>
      <c r="P58" s="393"/>
      <c r="Q58" s="72"/>
      <c r="R58" s="72"/>
      <c r="S58" s="75"/>
    </row>
    <row r="59" spans="1:19" ht="5.25" customHeight="1">
      <c r="A59" s="393"/>
      <c r="B59" s="115"/>
      <c r="C59" s="94"/>
      <c r="D59" s="12"/>
      <c r="E59" s="12"/>
      <c r="F59" s="12"/>
      <c r="G59" s="12"/>
      <c r="H59" s="114"/>
      <c r="I59" s="12"/>
      <c r="J59" s="12"/>
      <c r="K59" s="12"/>
      <c r="L59" s="12"/>
      <c r="M59" s="12"/>
      <c r="N59" s="12"/>
      <c r="O59" s="12"/>
      <c r="P59" s="393"/>
      <c r="Q59" s="72"/>
      <c r="R59" s="72"/>
      <c r="S59" s="75"/>
    </row>
    <row r="60" spans="1:19" ht="12.75">
      <c r="A60" s="393"/>
      <c r="B60" s="92"/>
      <c r="C60" s="94" t="s">
        <v>11</v>
      </c>
      <c r="D60" s="368" t="s">
        <v>276</v>
      </c>
      <c r="E60" s="369"/>
      <c r="F60" s="417"/>
      <c r="G60" s="201"/>
      <c r="H60" s="93"/>
      <c r="I60" s="12"/>
      <c r="J60" s="12"/>
      <c r="K60" s="12"/>
      <c r="L60" s="12"/>
      <c r="M60" s="12"/>
      <c r="N60" s="12"/>
      <c r="O60" s="12"/>
      <c r="P60" s="393"/>
      <c r="Q60" s="72"/>
      <c r="R60" s="72"/>
      <c r="S60" s="75"/>
    </row>
    <row r="61" spans="1:19" ht="12.75">
      <c r="A61" s="393"/>
      <c r="B61" s="92"/>
      <c r="C61" s="364" t="s">
        <v>451</v>
      </c>
      <c r="D61" s="116"/>
      <c r="E61" s="12"/>
      <c r="F61" s="122"/>
      <c r="G61" s="154"/>
      <c r="H61" s="93"/>
      <c r="I61" s="12"/>
      <c r="J61" s="12"/>
      <c r="K61" s="12"/>
      <c r="L61" s="12"/>
      <c r="M61" s="12"/>
      <c r="N61" s="12"/>
      <c r="O61" s="12"/>
      <c r="P61" s="393"/>
      <c r="Q61" s="72"/>
      <c r="R61" s="72"/>
      <c r="S61" s="75"/>
    </row>
    <row r="62" spans="1:19" ht="5.25" customHeight="1">
      <c r="A62" s="393"/>
      <c r="B62" s="115"/>
      <c r="C62" s="94"/>
      <c r="D62" s="12"/>
      <c r="E62" s="12"/>
      <c r="F62" s="12"/>
      <c r="G62" s="12"/>
      <c r="H62" s="114"/>
      <c r="I62" s="12"/>
      <c r="J62" s="12"/>
      <c r="K62" s="12"/>
      <c r="L62" s="12"/>
      <c r="M62" s="12"/>
      <c r="N62" s="12"/>
      <c r="O62" s="12"/>
      <c r="P62" s="393"/>
      <c r="Q62" s="72"/>
      <c r="R62" s="72"/>
      <c r="S62" s="75"/>
    </row>
    <row r="63" spans="1:19" ht="12.75">
      <c r="A63" s="393"/>
      <c r="B63" s="92"/>
      <c r="C63" s="94" t="s">
        <v>12</v>
      </c>
      <c r="D63" s="116" t="s">
        <v>453</v>
      </c>
      <c r="E63" s="157" t="s">
        <v>274</v>
      </c>
      <c r="F63" s="117"/>
      <c r="G63" s="201"/>
      <c r="H63" s="93"/>
      <c r="I63" s="12"/>
      <c r="J63" s="12"/>
      <c r="K63" s="12"/>
      <c r="L63" s="12"/>
      <c r="M63" s="12"/>
      <c r="N63" s="12"/>
      <c r="O63" s="12"/>
      <c r="P63" s="393"/>
      <c r="Q63" s="72"/>
      <c r="R63" s="72"/>
      <c r="S63" s="75"/>
    </row>
    <row r="64" spans="1:19" ht="5.25" customHeight="1">
      <c r="A64" s="393"/>
      <c r="B64" s="115"/>
      <c r="C64" s="94"/>
      <c r="D64" s="12"/>
      <c r="E64" s="12"/>
      <c r="F64" s="12"/>
      <c r="G64" s="12"/>
      <c r="H64" s="114"/>
      <c r="I64" s="12"/>
      <c r="J64" s="12"/>
      <c r="K64" s="12"/>
      <c r="L64" s="12"/>
      <c r="M64" s="12"/>
      <c r="N64" s="12"/>
      <c r="O64" s="12"/>
      <c r="P64" s="393"/>
      <c r="Q64" s="72"/>
      <c r="R64" s="72"/>
      <c r="S64" s="75"/>
    </row>
    <row r="65" spans="1:19" ht="12.75">
      <c r="A65" s="393"/>
      <c r="B65" s="92"/>
      <c r="C65" s="94" t="s">
        <v>13</v>
      </c>
      <c r="D65" s="116" t="s">
        <v>36</v>
      </c>
      <c r="E65" s="343" t="s">
        <v>291</v>
      </c>
      <c r="F65" s="418"/>
      <c r="G65" s="419"/>
      <c r="H65" s="93"/>
      <c r="I65" s="12"/>
      <c r="J65" s="12"/>
      <c r="K65" s="12"/>
      <c r="L65" s="12"/>
      <c r="M65" s="12"/>
      <c r="N65" s="12"/>
      <c r="O65" s="12"/>
      <c r="P65" s="393"/>
      <c r="Q65" s="72"/>
      <c r="R65" s="72"/>
      <c r="S65" s="75"/>
    </row>
    <row r="66" spans="1:19" ht="5.25" customHeight="1">
      <c r="A66" s="393"/>
      <c r="B66" s="115"/>
      <c r="C66" s="94"/>
      <c r="D66" s="12"/>
      <c r="E66" s="12"/>
      <c r="F66" s="12"/>
      <c r="G66" s="12"/>
      <c r="H66" s="114"/>
      <c r="I66" s="12"/>
      <c r="J66" s="12"/>
      <c r="K66" s="12"/>
      <c r="L66" s="12"/>
      <c r="M66" s="12"/>
      <c r="N66" s="12"/>
      <c r="O66" s="12"/>
      <c r="P66" s="393"/>
      <c r="Q66" s="72"/>
      <c r="R66" s="72"/>
      <c r="S66" s="75"/>
    </row>
    <row r="67" spans="1:19" ht="12.75">
      <c r="A67" s="393"/>
      <c r="B67" s="92"/>
      <c r="C67" s="94" t="s">
        <v>14</v>
      </c>
      <c r="D67" s="94" t="s">
        <v>37</v>
      </c>
      <c r="E67" s="418"/>
      <c r="F67" s="420"/>
      <c r="G67" s="419"/>
      <c r="H67" s="93"/>
      <c r="I67" s="12"/>
      <c r="J67" s="12"/>
      <c r="K67" s="12"/>
      <c r="L67" s="12"/>
      <c r="M67" s="12"/>
      <c r="N67" s="12"/>
      <c r="O67" s="12"/>
      <c r="P67" s="393"/>
      <c r="Q67" s="72"/>
      <c r="R67" s="72"/>
      <c r="S67" s="75"/>
    </row>
    <row r="68" spans="1:19" ht="5.25" customHeight="1">
      <c r="A68" s="393"/>
      <c r="B68" s="115"/>
      <c r="C68" s="94"/>
      <c r="D68" s="12"/>
      <c r="E68" s="12"/>
      <c r="F68" s="12"/>
      <c r="G68" s="12"/>
      <c r="H68" s="114"/>
      <c r="I68" s="12"/>
      <c r="J68" s="12"/>
      <c r="K68" s="12"/>
      <c r="L68" s="12"/>
      <c r="M68" s="12"/>
      <c r="N68" s="12"/>
      <c r="O68" s="12"/>
      <c r="P68" s="393"/>
      <c r="Q68" s="72"/>
      <c r="R68" s="72"/>
      <c r="S68" s="75"/>
    </row>
    <row r="69" spans="1:19" ht="12.75">
      <c r="A69" s="393"/>
      <c r="B69" s="92"/>
      <c r="C69" s="94" t="s">
        <v>15</v>
      </c>
      <c r="D69" s="368" t="s">
        <v>25</v>
      </c>
      <c r="E69" s="369"/>
      <c r="F69" s="417"/>
      <c r="G69" s="245"/>
      <c r="H69" s="98" t="s">
        <v>39</v>
      </c>
      <c r="I69" s="12"/>
      <c r="J69" s="12"/>
      <c r="K69" s="12"/>
      <c r="L69" s="12"/>
      <c r="M69" s="12"/>
      <c r="N69" s="12"/>
      <c r="O69" s="12"/>
      <c r="P69" s="393"/>
      <c r="Q69" s="72"/>
      <c r="R69" s="72"/>
      <c r="S69" s="75"/>
    </row>
    <row r="70" spans="1:19" ht="5.25" customHeight="1">
      <c r="A70" s="393"/>
      <c r="B70" s="115"/>
      <c r="C70" s="94"/>
      <c r="D70" s="12"/>
      <c r="E70" s="12"/>
      <c r="F70" s="12"/>
      <c r="G70" s="12"/>
      <c r="H70" s="114"/>
      <c r="I70" s="12"/>
      <c r="J70" s="12"/>
      <c r="K70" s="12"/>
      <c r="L70" s="12"/>
      <c r="M70" s="12"/>
      <c r="N70" s="12"/>
      <c r="O70" s="12"/>
      <c r="P70" s="393"/>
      <c r="Q70" s="72"/>
      <c r="R70" s="72"/>
      <c r="S70" s="75"/>
    </row>
    <row r="71" spans="1:19" ht="12.75">
      <c r="A71" s="393"/>
      <c r="B71" s="92"/>
      <c r="C71" s="94" t="s">
        <v>38</v>
      </c>
      <c r="D71" s="405" t="s">
        <v>24</v>
      </c>
      <c r="E71" s="11"/>
      <c r="F71" s="418"/>
      <c r="G71" s="419"/>
      <c r="H71" s="98" t="s">
        <v>22</v>
      </c>
      <c r="I71" s="12"/>
      <c r="J71" s="12"/>
      <c r="K71" s="12"/>
      <c r="L71" s="12"/>
      <c r="M71" s="12"/>
      <c r="N71" s="12"/>
      <c r="O71" s="12"/>
      <c r="P71" s="393"/>
      <c r="Q71" s="72"/>
      <c r="R71" s="72"/>
      <c r="S71" s="75"/>
    </row>
    <row r="72" spans="1:19" ht="15.75" customHeight="1">
      <c r="A72" s="393"/>
      <c r="B72" s="92"/>
      <c r="C72" s="94"/>
      <c r="D72" s="405"/>
      <c r="E72" s="11"/>
      <c r="F72" s="344" t="s">
        <v>290</v>
      </c>
      <c r="G72" s="11"/>
      <c r="H72" s="98"/>
      <c r="I72" s="12"/>
      <c r="J72" s="12"/>
      <c r="K72" s="12"/>
      <c r="L72" s="12"/>
      <c r="M72" s="12"/>
      <c r="N72" s="12"/>
      <c r="O72" s="12"/>
      <c r="P72" s="393"/>
      <c r="Q72" s="72"/>
      <c r="R72" s="72"/>
      <c r="S72" s="75"/>
    </row>
    <row r="73" spans="1:19" ht="12.75">
      <c r="A73" s="393"/>
      <c r="B73" s="92"/>
      <c r="C73" s="94" t="s">
        <v>46</v>
      </c>
      <c r="D73" s="94" t="s">
        <v>310</v>
      </c>
      <c r="E73" s="11"/>
      <c r="F73" s="11"/>
      <c r="G73" s="201"/>
      <c r="H73" s="93"/>
      <c r="I73" s="12"/>
      <c r="J73" s="12"/>
      <c r="K73" s="12"/>
      <c r="L73" s="12"/>
      <c r="M73" s="12"/>
      <c r="N73" s="12"/>
      <c r="O73" s="12"/>
      <c r="P73" s="393"/>
      <c r="Q73" s="72"/>
      <c r="R73" s="72"/>
      <c r="S73" s="75"/>
    </row>
    <row r="74" spans="1:19" ht="12.75">
      <c r="A74" s="393"/>
      <c r="B74" s="115"/>
      <c r="C74" s="12"/>
      <c r="D74" s="12"/>
      <c r="E74" s="12"/>
      <c r="F74" s="12"/>
      <c r="G74" s="12"/>
      <c r="H74" s="114"/>
      <c r="I74" s="12"/>
      <c r="J74" s="12"/>
      <c r="K74" s="12"/>
      <c r="L74" s="12"/>
      <c r="M74" s="12"/>
      <c r="N74" s="12"/>
      <c r="O74" s="12"/>
      <c r="P74" s="393"/>
      <c r="Q74" s="72"/>
      <c r="R74" s="72"/>
      <c r="S74" s="75"/>
    </row>
    <row r="75" spans="1:19" s="25" customFormat="1" ht="12.75">
      <c r="A75" s="393"/>
      <c r="B75" s="104"/>
      <c r="C75" s="105"/>
      <c r="D75" s="105" t="s">
        <v>256</v>
      </c>
      <c r="E75" s="211">
        <f>F71*G73</f>
        <v>0</v>
      </c>
      <c r="F75" s="409" t="s">
        <v>22</v>
      </c>
      <c r="G75" s="369"/>
      <c r="H75" s="422"/>
      <c r="I75" s="12"/>
      <c r="J75" s="12"/>
      <c r="K75" s="12"/>
      <c r="L75" s="12"/>
      <c r="M75" s="12"/>
      <c r="N75" s="12"/>
      <c r="O75" s="12"/>
      <c r="P75" s="393"/>
      <c r="Q75" s="80"/>
      <c r="R75" s="79"/>
      <c r="S75" s="79"/>
    </row>
    <row r="76" spans="1:19" ht="5.25" customHeight="1" thickBot="1">
      <c r="A76" s="393"/>
      <c r="B76" s="107"/>
      <c r="C76" s="108"/>
      <c r="D76" s="109"/>
      <c r="E76" s="108"/>
      <c r="F76" s="108"/>
      <c r="G76" s="108"/>
      <c r="H76" s="110"/>
      <c r="I76" s="12"/>
      <c r="J76" s="12"/>
      <c r="K76" s="12"/>
      <c r="L76" s="12"/>
      <c r="M76" s="12"/>
      <c r="N76" s="12"/>
      <c r="O76" s="12"/>
      <c r="P76" s="393"/>
      <c r="Q76" s="72"/>
      <c r="R76" s="72"/>
      <c r="S76" s="75"/>
    </row>
    <row r="77" spans="1:19" s="13" customFormat="1" ht="7.5" customHeight="1" thickBot="1">
      <c r="A77" s="393"/>
      <c r="B77" s="424"/>
      <c r="C77" s="424"/>
      <c r="D77" s="424"/>
      <c r="E77" s="424"/>
      <c r="F77" s="424"/>
      <c r="G77" s="424"/>
      <c r="H77" s="424"/>
      <c r="I77" s="12"/>
      <c r="J77" s="12"/>
      <c r="K77" s="12"/>
      <c r="L77" s="12"/>
      <c r="M77" s="12"/>
      <c r="N77" s="12"/>
      <c r="O77" s="12"/>
      <c r="P77" s="393"/>
      <c r="Q77" s="6"/>
      <c r="R77" s="6"/>
      <c r="S77" s="76"/>
    </row>
    <row r="78" spans="1:19" s="13" customFormat="1" ht="5.25" customHeight="1">
      <c r="A78" s="393"/>
      <c r="B78" s="118"/>
      <c r="C78" s="119"/>
      <c r="D78" s="119"/>
      <c r="E78" s="119"/>
      <c r="F78" s="119"/>
      <c r="G78" s="119"/>
      <c r="H78" s="120"/>
      <c r="I78" s="12"/>
      <c r="J78" s="12"/>
      <c r="K78" s="12"/>
      <c r="L78" s="12"/>
      <c r="M78" s="12"/>
      <c r="N78" s="12"/>
      <c r="O78" s="12"/>
      <c r="P78" s="393"/>
      <c r="Q78" s="6"/>
      <c r="R78" s="6"/>
      <c r="S78" s="76"/>
    </row>
    <row r="79" spans="1:19" ht="12.75">
      <c r="A79" s="393"/>
      <c r="B79" s="112" t="s">
        <v>44</v>
      </c>
      <c r="C79" s="105" t="s">
        <v>257</v>
      </c>
      <c r="D79" s="11"/>
      <c r="E79" s="11"/>
      <c r="F79" s="11"/>
      <c r="G79" s="11"/>
      <c r="H79" s="93"/>
      <c r="I79" s="12"/>
      <c r="J79" s="12"/>
      <c r="K79" s="12"/>
      <c r="L79" s="12"/>
      <c r="M79" s="12"/>
      <c r="N79" s="12"/>
      <c r="O79" s="12"/>
      <c r="P79" s="393"/>
      <c r="Q79" s="72"/>
      <c r="R79" s="75"/>
      <c r="S79" s="72"/>
    </row>
    <row r="80" spans="1:19" ht="7.5" customHeight="1">
      <c r="A80" s="393"/>
      <c r="B80" s="92"/>
      <c r="C80" s="11"/>
      <c r="D80" s="11"/>
      <c r="E80" s="11"/>
      <c r="F80" s="11"/>
      <c r="G80" s="11"/>
      <c r="H80" s="93"/>
      <c r="I80" s="12"/>
      <c r="J80" s="12"/>
      <c r="K80" s="12"/>
      <c r="L80" s="12"/>
      <c r="M80" s="12"/>
      <c r="N80" s="12"/>
      <c r="O80" s="12"/>
      <c r="P80" s="393"/>
      <c r="Q80" s="72"/>
      <c r="R80" s="72"/>
      <c r="S80" s="75"/>
    </row>
    <row r="81" spans="1:19" ht="12.75">
      <c r="A81" s="393"/>
      <c r="B81" s="92"/>
      <c r="C81" s="94" t="s">
        <v>5</v>
      </c>
      <c r="D81" s="94" t="s">
        <v>23</v>
      </c>
      <c r="E81" s="157" t="s">
        <v>274</v>
      </c>
      <c r="F81" s="11"/>
      <c r="G81" s="201"/>
      <c r="H81" s="93"/>
      <c r="I81" s="12"/>
      <c r="J81" s="12"/>
      <c r="K81" s="12"/>
      <c r="L81" s="12"/>
      <c r="M81" s="12"/>
      <c r="N81" s="12"/>
      <c r="O81" s="12"/>
      <c r="P81" s="393"/>
      <c r="Q81" s="72"/>
      <c r="R81" s="72"/>
      <c r="S81" s="75"/>
    </row>
    <row r="82" spans="1:19" ht="5.25" customHeight="1">
      <c r="A82" s="393"/>
      <c r="B82" s="92"/>
      <c r="C82" s="94"/>
      <c r="D82" s="94"/>
      <c r="E82" s="11"/>
      <c r="F82" s="11"/>
      <c r="H82" s="93"/>
      <c r="I82" s="12"/>
      <c r="J82" s="12"/>
      <c r="K82" s="12"/>
      <c r="L82" s="12"/>
      <c r="M82" s="12"/>
      <c r="N82" s="12"/>
      <c r="O82" s="12"/>
      <c r="P82" s="393"/>
      <c r="Q82" s="72"/>
      <c r="R82" s="72"/>
      <c r="S82" s="75"/>
    </row>
    <row r="83" spans="1:19" ht="12.75">
      <c r="A83" s="393"/>
      <c r="B83" s="92"/>
      <c r="C83" s="94" t="s">
        <v>10</v>
      </c>
      <c r="D83" s="94" t="s">
        <v>26</v>
      </c>
      <c r="E83" s="11"/>
      <c r="F83" s="11"/>
      <c r="G83" s="201"/>
      <c r="H83" s="93"/>
      <c r="I83" s="12"/>
      <c r="J83" s="12"/>
      <c r="K83" s="12"/>
      <c r="L83" s="12"/>
      <c r="M83" s="12"/>
      <c r="N83" s="12"/>
      <c r="O83" s="12"/>
      <c r="P83" s="393"/>
      <c r="Q83" s="72"/>
      <c r="R83" s="72"/>
      <c r="S83" s="75"/>
    </row>
    <row r="84" spans="1:19" ht="5.25" customHeight="1">
      <c r="A84" s="393"/>
      <c r="B84" s="92"/>
      <c r="C84" s="94"/>
      <c r="D84" s="94"/>
      <c r="E84" s="11"/>
      <c r="F84" s="11"/>
      <c r="G84" s="11"/>
      <c r="H84" s="93"/>
      <c r="I84" s="12"/>
      <c r="J84" s="12"/>
      <c r="K84" s="12"/>
      <c r="L84" s="12"/>
      <c r="M84" s="12"/>
      <c r="N84" s="12"/>
      <c r="O84" s="12"/>
      <c r="P84" s="393"/>
      <c r="Q84" s="72"/>
      <c r="R84" s="72"/>
      <c r="S84" s="75"/>
    </row>
    <row r="85" spans="1:19" ht="12.75">
      <c r="A85" s="393"/>
      <c r="B85" s="92"/>
      <c r="C85" s="94" t="s">
        <v>11</v>
      </c>
      <c r="D85" s="94" t="s">
        <v>276</v>
      </c>
      <c r="E85" s="11"/>
      <c r="F85" s="11"/>
      <c r="G85" s="201"/>
      <c r="H85" s="93"/>
      <c r="I85" s="12"/>
      <c r="J85" s="12"/>
      <c r="K85" s="12"/>
      <c r="L85" s="12"/>
      <c r="M85" s="12"/>
      <c r="N85" s="12"/>
      <c r="O85" s="12"/>
      <c r="P85" s="393"/>
      <c r="Q85" s="72"/>
      <c r="R85" s="72"/>
      <c r="S85" s="75"/>
    </row>
    <row r="86" spans="1:19" ht="12.75">
      <c r="A86" s="393"/>
      <c r="B86" s="92"/>
      <c r="C86" s="364" t="s">
        <v>451</v>
      </c>
      <c r="D86" s="94"/>
      <c r="E86" s="11"/>
      <c r="F86" s="11"/>
      <c r="G86" s="365"/>
      <c r="H86" s="93"/>
      <c r="I86" s="12"/>
      <c r="J86" s="12"/>
      <c r="K86" s="12"/>
      <c r="L86" s="12"/>
      <c r="M86" s="12"/>
      <c r="N86" s="12"/>
      <c r="O86" s="12"/>
      <c r="P86" s="393"/>
      <c r="Q86" s="72"/>
      <c r="R86" s="72"/>
      <c r="S86" s="75"/>
    </row>
    <row r="87" spans="1:19" ht="5.25" customHeight="1">
      <c r="A87" s="393"/>
      <c r="B87" s="92"/>
      <c r="C87" s="94"/>
      <c r="D87" s="94"/>
      <c r="E87" s="11"/>
      <c r="F87" s="11"/>
      <c r="G87" s="11"/>
      <c r="H87" s="93"/>
      <c r="I87" s="12"/>
      <c r="J87" s="12"/>
      <c r="K87" s="12"/>
      <c r="L87" s="12"/>
      <c r="M87" s="12"/>
      <c r="N87" s="12"/>
      <c r="O87" s="12"/>
      <c r="P87" s="393"/>
      <c r="Q87" s="72"/>
      <c r="R87" s="72"/>
      <c r="S87" s="75"/>
    </row>
    <row r="88" spans="1:19" ht="12.75">
      <c r="A88" s="393"/>
      <c r="B88" s="92"/>
      <c r="C88" s="94" t="s">
        <v>12</v>
      </c>
      <c r="D88" s="94" t="s">
        <v>453</v>
      </c>
      <c r="E88" s="157" t="s">
        <v>274</v>
      </c>
      <c r="F88" s="11"/>
      <c r="G88" s="201"/>
      <c r="H88" s="93"/>
      <c r="I88" s="12"/>
      <c r="J88" s="12"/>
      <c r="K88" s="12"/>
      <c r="L88" s="12"/>
      <c r="M88" s="12"/>
      <c r="N88" s="12"/>
      <c r="O88" s="12"/>
      <c r="P88" s="393"/>
      <c r="Q88" s="72"/>
      <c r="R88" s="72"/>
      <c r="S88" s="75"/>
    </row>
    <row r="89" spans="1:19" ht="5.25" customHeight="1">
      <c r="A89" s="393"/>
      <c r="B89" s="92"/>
      <c r="C89" s="94"/>
      <c r="D89" s="94"/>
      <c r="E89" s="11"/>
      <c r="F89" s="11"/>
      <c r="G89" s="11"/>
      <c r="H89" s="93"/>
      <c r="I89" s="12"/>
      <c r="J89" s="12"/>
      <c r="K89" s="12"/>
      <c r="L89" s="12"/>
      <c r="M89" s="12"/>
      <c r="N89" s="12"/>
      <c r="O89" s="12"/>
      <c r="P89" s="393"/>
      <c r="Q89" s="72"/>
      <c r="R89" s="72"/>
      <c r="S89" s="75"/>
    </row>
    <row r="90" spans="1:19" ht="12.75">
      <c r="A90" s="393"/>
      <c r="B90" s="92"/>
      <c r="C90" s="94" t="s">
        <v>13</v>
      </c>
      <c r="D90" s="94" t="s">
        <v>36</v>
      </c>
      <c r="E90" s="343" t="s">
        <v>291</v>
      </c>
      <c r="F90" s="418"/>
      <c r="G90" s="419"/>
      <c r="H90" s="93"/>
      <c r="I90" s="12"/>
      <c r="J90" s="12"/>
      <c r="K90" s="12"/>
      <c r="L90" s="12"/>
      <c r="M90" s="12"/>
      <c r="N90" s="12"/>
      <c r="O90" s="12"/>
      <c r="P90" s="393"/>
      <c r="Q90" s="72"/>
      <c r="R90" s="72"/>
      <c r="S90" s="75"/>
    </row>
    <row r="91" spans="1:19" ht="5.25" customHeight="1">
      <c r="A91" s="393"/>
      <c r="B91" s="92"/>
      <c r="C91" s="94"/>
      <c r="D91" s="94"/>
      <c r="E91" s="11"/>
      <c r="F91" s="11"/>
      <c r="G91" s="11"/>
      <c r="H91" s="93"/>
      <c r="I91" s="12"/>
      <c r="J91" s="12"/>
      <c r="K91" s="12"/>
      <c r="L91" s="12"/>
      <c r="M91" s="12"/>
      <c r="N91" s="12"/>
      <c r="O91" s="12"/>
      <c r="P91" s="393"/>
      <c r="Q91" s="72"/>
      <c r="R91" s="72"/>
      <c r="S91" s="75"/>
    </row>
    <row r="92" spans="1:19" ht="12.75">
      <c r="A92" s="393"/>
      <c r="B92" s="92"/>
      <c r="C92" s="94" t="s">
        <v>14</v>
      </c>
      <c r="D92" s="94" t="s">
        <v>37</v>
      </c>
      <c r="E92" s="418"/>
      <c r="F92" s="420"/>
      <c r="G92" s="419"/>
      <c r="H92" s="93"/>
      <c r="I92" s="12"/>
      <c r="J92" s="12"/>
      <c r="K92" s="12"/>
      <c r="L92" s="12"/>
      <c r="M92" s="12"/>
      <c r="N92" s="12"/>
      <c r="O92" s="12"/>
      <c r="P92" s="393"/>
      <c r="Q92" s="72"/>
      <c r="R92" s="72"/>
      <c r="S92" s="75"/>
    </row>
    <row r="93" spans="1:19" ht="5.25" customHeight="1">
      <c r="A93" s="393"/>
      <c r="B93" s="92"/>
      <c r="C93" s="94"/>
      <c r="D93" s="94"/>
      <c r="E93" s="11"/>
      <c r="F93" s="11"/>
      <c r="G93" s="11"/>
      <c r="H93" s="93"/>
      <c r="I93" s="12"/>
      <c r="J93" s="12"/>
      <c r="K93" s="12"/>
      <c r="L93" s="12"/>
      <c r="M93" s="12"/>
      <c r="N93" s="12"/>
      <c r="O93" s="12"/>
      <c r="P93" s="393"/>
      <c r="Q93" s="72"/>
      <c r="R93" s="72"/>
      <c r="S93" s="75"/>
    </row>
    <row r="94" spans="1:19" ht="12.75">
      <c r="A94" s="393"/>
      <c r="B94" s="92"/>
      <c r="C94" s="94" t="s">
        <v>15</v>
      </c>
      <c r="D94" s="94" t="s">
        <v>25</v>
      </c>
      <c r="E94" s="11"/>
      <c r="F94" s="97"/>
      <c r="G94" s="245"/>
      <c r="H94" s="98" t="s">
        <v>39</v>
      </c>
      <c r="I94" s="12"/>
      <c r="J94" s="12"/>
      <c r="K94" s="12"/>
      <c r="L94" s="12"/>
      <c r="M94" s="12"/>
      <c r="N94" s="12"/>
      <c r="O94" s="12"/>
      <c r="P94" s="393"/>
      <c r="Q94" s="72"/>
      <c r="R94" s="72"/>
      <c r="S94" s="75"/>
    </row>
    <row r="95" spans="1:19" ht="5.25" customHeight="1">
      <c r="A95" s="393"/>
      <c r="B95" s="92"/>
      <c r="C95" s="94"/>
      <c r="D95" s="94"/>
      <c r="E95" s="11"/>
      <c r="F95" s="11"/>
      <c r="G95" s="11"/>
      <c r="H95" s="93"/>
      <c r="I95" s="12"/>
      <c r="J95" s="12"/>
      <c r="K95" s="12"/>
      <c r="L95" s="12"/>
      <c r="M95" s="12"/>
      <c r="N95" s="12"/>
      <c r="O95" s="12"/>
      <c r="P95" s="393"/>
      <c r="Q95" s="72"/>
      <c r="R95" s="72"/>
      <c r="S95" s="75"/>
    </row>
    <row r="96" spans="1:19" ht="12.75">
      <c r="A96" s="393"/>
      <c r="B96" s="92"/>
      <c r="C96" s="94" t="s">
        <v>38</v>
      </c>
      <c r="D96" s="405" t="s">
        <v>24</v>
      </c>
      <c r="E96" s="11"/>
      <c r="F96" s="418"/>
      <c r="G96" s="419"/>
      <c r="H96" s="98" t="s">
        <v>22</v>
      </c>
      <c r="I96" s="12"/>
      <c r="J96" s="12"/>
      <c r="K96" s="12"/>
      <c r="L96" s="12"/>
      <c r="M96" s="12"/>
      <c r="N96" s="12"/>
      <c r="O96" s="12"/>
      <c r="P96" s="393"/>
      <c r="Q96" s="72"/>
      <c r="R96" s="72"/>
      <c r="S96" s="75"/>
    </row>
    <row r="97" spans="1:19" ht="15" customHeight="1">
      <c r="A97" s="393"/>
      <c r="B97" s="92"/>
      <c r="C97" s="94"/>
      <c r="D97" s="405"/>
      <c r="E97" s="11"/>
      <c r="F97" s="344" t="s">
        <v>290</v>
      </c>
      <c r="G97" s="11"/>
      <c r="H97" s="98"/>
      <c r="I97" s="12"/>
      <c r="J97" s="12"/>
      <c r="K97" s="12"/>
      <c r="L97" s="12"/>
      <c r="M97" s="12"/>
      <c r="N97" s="12"/>
      <c r="O97" s="12"/>
      <c r="P97" s="393"/>
      <c r="Q97" s="72"/>
      <c r="R97" s="72"/>
      <c r="S97" s="75"/>
    </row>
    <row r="98" spans="1:19" ht="12.75">
      <c r="A98" s="393"/>
      <c r="B98" s="92"/>
      <c r="C98" s="94" t="s">
        <v>46</v>
      </c>
      <c r="D98" s="94" t="s">
        <v>310</v>
      </c>
      <c r="E98" s="11"/>
      <c r="F98" s="11"/>
      <c r="G98" s="201"/>
      <c r="H98" s="93"/>
      <c r="I98" s="12"/>
      <c r="J98" s="12"/>
      <c r="K98" s="12"/>
      <c r="L98" s="12"/>
      <c r="M98" s="12"/>
      <c r="N98" s="12"/>
      <c r="O98" s="12"/>
      <c r="P98" s="393"/>
      <c r="Q98" s="72"/>
      <c r="R98" s="72"/>
      <c r="S98" s="75"/>
    </row>
    <row r="99" spans="1:19" ht="12.75">
      <c r="A99" s="393"/>
      <c r="B99" s="92"/>
      <c r="C99" s="11"/>
      <c r="D99" s="11"/>
      <c r="E99" s="11"/>
      <c r="F99" s="11"/>
      <c r="G99" s="11"/>
      <c r="H99" s="93"/>
      <c r="I99" s="12"/>
      <c r="J99" s="12"/>
      <c r="K99" s="12"/>
      <c r="L99" s="12"/>
      <c r="M99" s="12"/>
      <c r="N99" s="12"/>
      <c r="O99" s="12"/>
      <c r="P99" s="393"/>
      <c r="Q99" s="72"/>
      <c r="R99" s="72"/>
      <c r="S99" s="75"/>
    </row>
    <row r="100" spans="1:19" s="25" customFormat="1" ht="12.75">
      <c r="A100" s="393"/>
      <c r="B100" s="104"/>
      <c r="C100" s="105"/>
      <c r="D100" s="105" t="s">
        <v>258</v>
      </c>
      <c r="E100" s="211">
        <f>F96*G98</f>
        <v>0</v>
      </c>
      <c r="F100" s="105" t="s">
        <v>22</v>
      </c>
      <c r="G100" s="97"/>
      <c r="H100" s="106"/>
      <c r="I100" s="12"/>
      <c r="J100" s="12"/>
      <c r="K100" s="12"/>
      <c r="L100" s="12"/>
      <c r="M100" s="12"/>
      <c r="N100" s="12"/>
      <c r="O100" s="12"/>
      <c r="P100" s="393"/>
      <c r="Q100" s="80"/>
      <c r="R100" s="79"/>
      <c r="S100" s="79"/>
    </row>
    <row r="101" spans="1:19" ht="5.25" customHeight="1" thickBot="1">
      <c r="A101" s="393"/>
      <c r="B101" s="107"/>
      <c r="C101" s="108"/>
      <c r="D101" s="109"/>
      <c r="E101" s="108"/>
      <c r="F101" s="108"/>
      <c r="G101" s="108"/>
      <c r="H101" s="110"/>
      <c r="I101" s="12"/>
      <c r="J101" s="12"/>
      <c r="K101" s="12"/>
      <c r="L101" s="12"/>
      <c r="M101" s="12"/>
      <c r="N101" s="12"/>
      <c r="O101" s="12"/>
      <c r="P101" s="393"/>
      <c r="Q101" s="72"/>
      <c r="R101" s="72"/>
      <c r="S101" s="75"/>
    </row>
    <row r="102" spans="1:19" s="13" customFormat="1" ht="7.5" customHeight="1" thickBot="1">
      <c r="A102" s="393"/>
      <c r="B102" s="424"/>
      <c r="C102" s="424"/>
      <c r="D102" s="424"/>
      <c r="E102" s="424"/>
      <c r="F102" s="424"/>
      <c r="G102" s="424"/>
      <c r="H102" s="424"/>
      <c r="I102" s="12"/>
      <c r="J102" s="12"/>
      <c r="K102" s="12"/>
      <c r="L102" s="12"/>
      <c r="M102" s="12"/>
      <c r="N102" s="12"/>
      <c r="O102" s="12"/>
      <c r="P102" s="393"/>
      <c r="Q102" s="6"/>
      <c r="R102" s="6"/>
      <c r="S102" s="76"/>
    </row>
    <row r="103" spans="1:19" s="13" customFormat="1" ht="5.25" customHeight="1">
      <c r="A103" s="393"/>
      <c r="B103" s="118"/>
      <c r="C103" s="119"/>
      <c r="D103" s="119"/>
      <c r="E103" s="119"/>
      <c r="F103" s="119"/>
      <c r="G103" s="119"/>
      <c r="H103" s="120"/>
      <c r="I103" s="12"/>
      <c r="J103" s="12"/>
      <c r="K103" s="12"/>
      <c r="L103" s="12"/>
      <c r="M103" s="12"/>
      <c r="N103" s="12"/>
      <c r="O103" s="12"/>
      <c r="P103" s="393"/>
      <c r="Q103" s="6"/>
      <c r="R103" s="6"/>
      <c r="S103" s="76"/>
    </row>
    <row r="104" spans="1:19" ht="12.75">
      <c r="A104" s="393"/>
      <c r="B104" s="112" t="s">
        <v>69</v>
      </c>
      <c r="C104" s="105" t="s">
        <v>311</v>
      </c>
      <c r="D104" s="11"/>
      <c r="E104" s="11"/>
      <c r="F104" s="11"/>
      <c r="G104" s="11"/>
      <c r="H104" s="93"/>
      <c r="I104" s="12"/>
      <c r="J104" s="12"/>
      <c r="K104" s="12"/>
      <c r="L104" s="12"/>
      <c r="M104" s="12"/>
      <c r="N104" s="12"/>
      <c r="O104" s="12"/>
      <c r="P104" s="393"/>
      <c r="Q104" s="72"/>
      <c r="R104" s="75"/>
      <c r="S104" s="72"/>
    </row>
    <row r="105" spans="1:19" ht="7.5" customHeight="1">
      <c r="A105" s="393"/>
      <c r="B105" s="92"/>
      <c r="C105" s="11"/>
      <c r="D105" s="11"/>
      <c r="E105" s="11"/>
      <c r="F105" s="11"/>
      <c r="G105" s="11"/>
      <c r="H105" s="93"/>
      <c r="I105" s="12"/>
      <c r="J105" s="12"/>
      <c r="K105" s="12"/>
      <c r="L105" s="12"/>
      <c r="M105" s="12"/>
      <c r="N105" s="12"/>
      <c r="O105" s="12"/>
      <c r="P105" s="393"/>
      <c r="Q105" s="72"/>
      <c r="R105" s="72"/>
      <c r="S105" s="75"/>
    </row>
    <row r="106" spans="1:19" ht="12.75">
      <c r="A106" s="393"/>
      <c r="B106" s="92"/>
      <c r="C106" s="94" t="s">
        <v>5</v>
      </c>
      <c r="D106" s="94" t="s">
        <v>23</v>
      </c>
      <c r="E106" s="157" t="s">
        <v>274</v>
      </c>
      <c r="F106" s="11"/>
      <c r="G106" s="201"/>
      <c r="H106" s="93"/>
      <c r="I106" s="12"/>
      <c r="J106" s="12"/>
      <c r="K106" s="12"/>
      <c r="L106" s="12"/>
      <c r="M106" s="12"/>
      <c r="N106" s="12"/>
      <c r="O106" s="12"/>
      <c r="P106" s="393"/>
      <c r="Q106" s="72"/>
      <c r="R106" s="72"/>
      <c r="S106" s="75"/>
    </row>
    <row r="107" spans="1:19" ht="5.25" customHeight="1">
      <c r="A107" s="393"/>
      <c r="B107" s="92"/>
      <c r="C107" s="94"/>
      <c r="D107" s="94"/>
      <c r="E107" s="11"/>
      <c r="F107" s="11"/>
      <c r="H107" s="93"/>
      <c r="I107" s="12"/>
      <c r="J107" s="12"/>
      <c r="K107" s="12"/>
      <c r="L107" s="12"/>
      <c r="M107" s="12"/>
      <c r="N107" s="12"/>
      <c r="O107" s="12"/>
      <c r="P107" s="393"/>
      <c r="Q107" s="72"/>
      <c r="R107" s="72"/>
      <c r="S107" s="75"/>
    </row>
    <row r="108" spans="1:19" ht="12.75">
      <c r="A108" s="393"/>
      <c r="B108" s="92"/>
      <c r="C108" s="94" t="s">
        <v>10</v>
      </c>
      <c r="D108" s="94" t="s">
        <v>26</v>
      </c>
      <c r="E108" s="11"/>
      <c r="F108" s="11"/>
      <c r="G108" s="201"/>
      <c r="H108" s="93"/>
      <c r="I108" s="12"/>
      <c r="J108" s="12"/>
      <c r="K108" s="12"/>
      <c r="L108" s="12"/>
      <c r="M108" s="12"/>
      <c r="N108" s="12"/>
      <c r="O108" s="12"/>
      <c r="P108" s="393"/>
      <c r="Q108" s="72"/>
      <c r="R108" s="72"/>
      <c r="S108" s="75"/>
    </row>
    <row r="109" spans="1:19" ht="5.25" customHeight="1">
      <c r="A109" s="393"/>
      <c r="B109" s="92"/>
      <c r="C109" s="94"/>
      <c r="D109" s="94"/>
      <c r="E109" s="11"/>
      <c r="F109" s="11"/>
      <c r="G109" s="11"/>
      <c r="H109" s="93"/>
      <c r="I109" s="12"/>
      <c r="J109" s="12"/>
      <c r="K109" s="12"/>
      <c r="L109" s="12"/>
      <c r="M109" s="12"/>
      <c r="N109" s="12"/>
      <c r="O109" s="12"/>
      <c r="P109" s="393"/>
      <c r="Q109" s="72"/>
      <c r="R109" s="72"/>
      <c r="S109" s="75"/>
    </row>
    <row r="110" spans="1:19" ht="12.75">
      <c r="A110" s="393"/>
      <c r="B110" s="92"/>
      <c r="C110" s="94" t="s">
        <v>11</v>
      </c>
      <c r="D110" s="94" t="s">
        <v>276</v>
      </c>
      <c r="E110" s="11"/>
      <c r="F110" s="11"/>
      <c r="G110" s="201"/>
      <c r="H110" s="93"/>
      <c r="I110" s="12"/>
      <c r="J110" s="12"/>
      <c r="K110" s="12"/>
      <c r="L110" s="12"/>
      <c r="M110" s="12"/>
      <c r="N110" s="12"/>
      <c r="O110" s="12"/>
      <c r="P110" s="393"/>
      <c r="Q110" s="72"/>
      <c r="R110" s="72"/>
      <c r="S110" s="75"/>
    </row>
    <row r="111" spans="1:19" ht="12.75">
      <c r="A111" s="393"/>
      <c r="B111" s="92"/>
      <c r="C111" s="364" t="s">
        <v>452</v>
      </c>
      <c r="D111" s="94"/>
      <c r="E111" s="11"/>
      <c r="F111" s="11"/>
      <c r="G111" s="365"/>
      <c r="H111" s="93"/>
      <c r="I111" s="12"/>
      <c r="J111" s="12"/>
      <c r="K111" s="12"/>
      <c r="L111" s="12"/>
      <c r="M111" s="12"/>
      <c r="N111" s="12"/>
      <c r="O111" s="12"/>
      <c r="P111" s="393"/>
      <c r="Q111" s="72"/>
      <c r="R111" s="72"/>
      <c r="S111" s="75"/>
    </row>
    <row r="112" spans="1:19" ht="5.25" customHeight="1">
      <c r="A112" s="393"/>
      <c r="B112" s="92"/>
      <c r="C112" s="94"/>
      <c r="D112" s="94"/>
      <c r="E112" s="11"/>
      <c r="F112" s="11"/>
      <c r="G112" s="11"/>
      <c r="H112" s="93"/>
      <c r="I112" s="12"/>
      <c r="J112" s="12"/>
      <c r="K112" s="12"/>
      <c r="L112" s="12"/>
      <c r="M112" s="12"/>
      <c r="N112" s="12"/>
      <c r="O112" s="12"/>
      <c r="P112" s="393"/>
      <c r="Q112" s="72"/>
      <c r="R112" s="72"/>
      <c r="S112" s="75"/>
    </row>
    <row r="113" spans="1:19" ht="12.75">
      <c r="A113" s="393"/>
      <c r="B113" s="92"/>
      <c r="C113" s="94" t="s">
        <v>12</v>
      </c>
      <c r="D113" s="94" t="s">
        <v>453</v>
      </c>
      <c r="E113" s="157" t="s">
        <v>274</v>
      </c>
      <c r="F113" s="11"/>
      <c r="G113" s="201"/>
      <c r="H113" s="93"/>
      <c r="I113" s="12"/>
      <c r="J113" s="12"/>
      <c r="K113" s="12"/>
      <c r="L113" s="12"/>
      <c r="M113" s="12"/>
      <c r="N113" s="12"/>
      <c r="O113" s="12"/>
      <c r="P113" s="393"/>
      <c r="Q113" s="72"/>
      <c r="R113" s="72"/>
      <c r="S113" s="75"/>
    </row>
    <row r="114" spans="1:19" ht="5.25" customHeight="1">
      <c r="A114" s="393"/>
      <c r="B114" s="92"/>
      <c r="C114" s="94"/>
      <c r="D114" s="94"/>
      <c r="E114" s="11"/>
      <c r="F114" s="11"/>
      <c r="G114" s="11"/>
      <c r="H114" s="93"/>
      <c r="I114" s="12"/>
      <c r="J114" s="12"/>
      <c r="K114" s="12"/>
      <c r="L114" s="12"/>
      <c r="M114" s="12"/>
      <c r="N114" s="12"/>
      <c r="O114" s="12"/>
      <c r="P114" s="393"/>
      <c r="Q114" s="72"/>
      <c r="R114" s="72"/>
      <c r="S114" s="75"/>
    </row>
    <row r="115" spans="1:19" ht="12.75">
      <c r="A115" s="393"/>
      <c r="B115" s="92"/>
      <c r="C115" s="94" t="s">
        <v>13</v>
      </c>
      <c r="D115" s="94" t="s">
        <v>36</v>
      </c>
      <c r="E115" s="343" t="s">
        <v>291</v>
      </c>
      <c r="F115" s="418"/>
      <c r="G115" s="419"/>
      <c r="H115" s="93"/>
      <c r="I115" s="12"/>
      <c r="J115" s="12"/>
      <c r="K115" s="12"/>
      <c r="L115" s="12"/>
      <c r="M115" s="12"/>
      <c r="N115" s="12"/>
      <c r="O115" s="12"/>
      <c r="P115" s="393"/>
      <c r="Q115" s="72"/>
      <c r="R115" s="72"/>
      <c r="S115" s="75"/>
    </row>
    <row r="116" spans="1:19" ht="5.25" customHeight="1">
      <c r="A116" s="393"/>
      <c r="B116" s="92"/>
      <c r="C116" s="94"/>
      <c r="D116" s="94"/>
      <c r="E116" s="11"/>
      <c r="F116" s="11"/>
      <c r="G116" s="11"/>
      <c r="H116" s="93"/>
      <c r="I116" s="12"/>
      <c r="J116" s="12"/>
      <c r="K116" s="12"/>
      <c r="L116" s="12"/>
      <c r="M116" s="12"/>
      <c r="N116" s="12"/>
      <c r="O116" s="12"/>
      <c r="P116" s="393"/>
      <c r="Q116" s="72"/>
      <c r="R116" s="72"/>
      <c r="S116" s="75"/>
    </row>
    <row r="117" spans="1:19" ht="12.75">
      <c r="A117" s="393"/>
      <c r="B117" s="92"/>
      <c r="C117" s="94" t="s">
        <v>14</v>
      </c>
      <c r="D117" s="94" t="s">
        <v>37</v>
      </c>
      <c r="E117" s="418"/>
      <c r="F117" s="420"/>
      <c r="G117" s="419"/>
      <c r="H117" s="93"/>
      <c r="I117" s="12"/>
      <c r="J117" s="12"/>
      <c r="K117" s="12"/>
      <c r="L117" s="12"/>
      <c r="M117" s="12"/>
      <c r="N117" s="12"/>
      <c r="O117" s="12"/>
      <c r="P117" s="393"/>
      <c r="Q117" s="72"/>
      <c r="R117" s="72"/>
      <c r="S117" s="75"/>
    </row>
    <row r="118" spans="1:19" ht="5.25" customHeight="1">
      <c r="A118" s="393"/>
      <c r="B118" s="92"/>
      <c r="C118" s="94"/>
      <c r="D118" s="94"/>
      <c r="E118" s="11"/>
      <c r="F118" s="11"/>
      <c r="G118" s="11"/>
      <c r="H118" s="93"/>
      <c r="I118" s="12"/>
      <c r="J118" s="12"/>
      <c r="K118" s="12"/>
      <c r="L118" s="12"/>
      <c r="M118" s="12"/>
      <c r="N118" s="12"/>
      <c r="O118" s="12"/>
      <c r="P118" s="393"/>
      <c r="Q118" s="72"/>
      <c r="R118" s="72"/>
      <c r="S118" s="75"/>
    </row>
    <row r="119" spans="1:19" ht="12.75">
      <c r="A119" s="393"/>
      <c r="B119" s="92"/>
      <c r="C119" s="94" t="s">
        <v>15</v>
      </c>
      <c r="D119" s="94" t="s">
        <v>25</v>
      </c>
      <c r="E119" s="11"/>
      <c r="F119" s="97"/>
      <c r="G119" s="245"/>
      <c r="H119" s="98" t="s">
        <v>39</v>
      </c>
      <c r="I119" s="12"/>
      <c r="J119" s="12"/>
      <c r="K119" s="12"/>
      <c r="L119" s="12"/>
      <c r="M119" s="12"/>
      <c r="N119" s="12"/>
      <c r="O119" s="12"/>
      <c r="P119" s="393"/>
      <c r="Q119" s="72"/>
      <c r="R119" s="72"/>
      <c r="S119" s="75"/>
    </row>
    <row r="120" spans="1:19" ht="5.25" customHeight="1">
      <c r="A120" s="393"/>
      <c r="B120" s="92"/>
      <c r="C120" s="94"/>
      <c r="D120" s="94"/>
      <c r="E120" s="11"/>
      <c r="F120" s="11"/>
      <c r="G120" s="11"/>
      <c r="H120" s="93"/>
      <c r="I120" s="12"/>
      <c r="J120" s="12"/>
      <c r="K120" s="12"/>
      <c r="L120" s="12"/>
      <c r="M120" s="12"/>
      <c r="N120" s="12"/>
      <c r="O120" s="12"/>
      <c r="P120" s="393"/>
      <c r="Q120" s="72"/>
      <c r="R120" s="72"/>
      <c r="S120" s="75"/>
    </row>
    <row r="121" spans="1:19" ht="12.75">
      <c r="A121" s="393"/>
      <c r="B121" s="92"/>
      <c r="C121" s="94" t="s">
        <v>38</v>
      </c>
      <c r="D121" s="405" t="s">
        <v>24</v>
      </c>
      <c r="E121" s="11"/>
      <c r="F121" s="418"/>
      <c r="G121" s="419"/>
      <c r="H121" s="98" t="s">
        <v>22</v>
      </c>
      <c r="I121" s="12"/>
      <c r="J121" s="12"/>
      <c r="K121" s="12"/>
      <c r="L121" s="12"/>
      <c r="M121" s="12"/>
      <c r="N121" s="12"/>
      <c r="O121" s="12"/>
      <c r="P121" s="393"/>
      <c r="Q121" s="72"/>
      <c r="R121" s="72"/>
      <c r="S121" s="75"/>
    </row>
    <row r="122" spans="1:19" ht="15" customHeight="1">
      <c r="A122" s="393"/>
      <c r="B122" s="92"/>
      <c r="C122" s="94"/>
      <c r="D122" s="405"/>
      <c r="E122" s="11"/>
      <c r="F122" s="344" t="s">
        <v>290</v>
      </c>
      <c r="G122" s="11"/>
      <c r="H122" s="98"/>
      <c r="I122" s="12"/>
      <c r="J122" s="12"/>
      <c r="K122" s="12"/>
      <c r="L122" s="12"/>
      <c r="M122" s="12"/>
      <c r="N122" s="12"/>
      <c r="O122" s="12"/>
      <c r="P122" s="393"/>
      <c r="Q122" s="72"/>
      <c r="R122" s="72"/>
      <c r="S122" s="75"/>
    </row>
    <row r="123" spans="1:19" ht="12.75">
      <c r="A123" s="393"/>
      <c r="B123" s="92"/>
      <c r="C123" s="94" t="s">
        <v>46</v>
      </c>
      <c r="D123" s="94" t="s">
        <v>310</v>
      </c>
      <c r="E123" s="11"/>
      <c r="F123" s="11"/>
      <c r="G123" s="201"/>
      <c r="H123" s="93"/>
      <c r="I123" s="12"/>
      <c r="J123" s="12"/>
      <c r="K123" s="12"/>
      <c r="L123" s="12"/>
      <c r="M123" s="12"/>
      <c r="N123" s="12"/>
      <c r="O123" s="12"/>
      <c r="P123" s="393"/>
      <c r="Q123" s="72"/>
      <c r="R123" s="72"/>
      <c r="S123" s="75"/>
    </row>
    <row r="124" spans="1:19" ht="12.75">
      <c r="A124" s="393"/>
      <c r="B124" s="92"/>
      <c r="C124" s="11"/>
      <c r="D124" s="11"/>
      <c r="E124" s="11"/>
      <c r="F124" s="11"/>
      <c r="G124" s="11"/>
      <c r="H124" s="93"/>
      <c r="I124" s="12"/>
      <c r="J124" s="12"/>
      <c r="K124" s="12"/>
      <c r="L124" s="12"/>
      <c r="M124" s="12"/>
      <c r="N124" s="12"/>
      <c r="O124" s="12"/>
      <c r="P124" s="393"/>
      <c r="Q124" s="72"/>
      <c r="R124" s="72"/>
      <c r="S124" s="75"/>
    </row>
    <row r="125" spans="1:19" s="25" customFormat="1" ht="12.75">
      <c r="A125" s="393"/>
      <c r="B125" s="104"/>
      <c r="C125" s="105"/>
      <c r="D125" s="105" t="s">
        <v>312</v>
      </c>
      <c r="E125" s="211">
        <f>F121*G123</f>
        <v>0</v>
      </c>
      <c r="F125" s="105" t="s">
        <v>22</v>
      </c>
      <c r="G125" s="97"/>
      <c r="H125" s="106"/>
      <c r="I125" s="12"/>
      <c r="J125" s="12"/>
      <c r="K125" s="12"/>
      <c r="L125" s="12"/>
      <c r="M125" s="12"/>
      <c r="N125" s="12"/>
      <c r="O125" s="12"/>
      <c r="P125" s="393"/>
      <c r="Q125" s="80"/>
      <c r="R125" s="79"/>
      <c r="S125" s="79"/>
    </row>
    <row r="126" spans="1:19" ht="5.25" customHeight="1" thickBot="1">
      <c r="A126" s="393"/>
      <c r="B126" s="107"/>
      <c r="C126" s="108"/>
      <c r="D126" s="109"/>
      <c r="E126" s="108"/>
      <c r="F126" s="108"/>
      <c r="G126" s="108"/>
      <c r="H126" s="110"/>
      <c r="I126" s="12"/>
      <c r="J126" s="12"/>
      <c r="K126" s="12"/>
      <c r="L126" s="12"/>
      <c r="M126" s="12"/>
      <c r="N126" s="12"/>
      <c r="O126" s="12"/>
      <c r="P126" s="393"/>
      <c r="Q126" s="72"/>
      <c r="R126" s="72"/>
      <c r="S126" s="75"/>
    </row>
    <row r="127" spans="1:19" s="25" customFormat="1" ht="12.75">
      <c r="A127" s="393"/>
      <c r="B127" s="421"/>
      <c r="C127" s="390"/>
      <c r="D127" s="390"/>
      <c r="E127" s="390"/>
      <c r="F127" s="390"/>
      <c r="G127" s="390"/>
      <c r="H127" s="390"/>
      <c r="I127" s="12"/>
      <c r="J127" s="12"/>
      <c r="K127" s="12"/>
      <c r="L127" s="12"/>
      <c r="M127" s="12"/>
      <c r="N127" s="12"/>
      <c r="O127" s="12"/>
      <c r="P127" s="393"/>
      <c r="Q127" s="79"/>
      <c r="R127" s="79"/>
      <c r="S127" s="80"/>
    </row>
    <row r="128" spans="1:19" s="15" customFormat="1" ht="13.5" customHeight="1">
      <c r="A128" s="393"/>
      <c r="C128" s="413" t="s">
        <v>344</v>
      </c>
      <c r="D128" s="369"/>
      <c r="E128" s="369"/>
      <c r="F128" s="417"/>
      <c r="G128" s="211">
        <f>E25+E50+E75+E100+E125</f>
        <v>0</v>
      </c>
      <c r="H128" s="121" t="s">
        <v>22</v>
      </c>
      <c r="I128" s="12"/>
      <c r="J128" s="16"/>
      <c r="K128" s="16"/>
      <c r="L128" s="16"/>
      <c r="M128" s="16"/>
      <c r="N128" s="16"/>
      <c r="O128" s="22"/>
      <c r="P128" s="393"/>
      <c r="Q128" s="73"/>
      <c r="R128" s="73"/>
      <c r="S128" s="77"/>
    </row>
    <row r="129" spans="1:19" s="316" customFormat="1" ht="6.75" customHeight="1">
      <c r="A129" s="315"/>
      <c r="C129" s="317"/>
      <c r="D129" s="299"/>
      <c r="E129" s="299"/>
      <c r="F129" s="296"/>
      <c r="G129" s="318"/>
      <c r="H129" s="319"/>
      <c r="I129" s="299"/>
      <c r="J129" s="308"/>
      <c r="K129" s="308"/>
      <c r="L129" s="308"/>
      <c r="M129" s="308"/>
      <c r="N129" s="308"/>
      <c r="O129" s="320"/>
      <c r="P129" s="315"/>
      <c r="S129" s="321"/>
    </row>
    <row r="130" spans="1:19" s="325" customFormat="1" ht="23.25" customHeight="1">
      <c r="A130" s="323" t="s">
        <v>401</v>
      </c>
      <c r="B130" s="310"/>
      <c r="C130" s="310"/>
      <c r="D130" s="310"/>
      <c r="E130" s="310"/>
      <c r="F130" s="310"/>
      <c r="G130" s="310"/>
      <c r="H130" s="310"/>
      <c r="I130" s="310"/>
      <c r="J130" s="310"/>
      <c r="K130" s="310"/>
      <c r="L130" s="310"/>
      <c r="M130" s="310"/>
      <c r="N130" s="310"/>
      <c r="O130" s="324"/>
      <c r="P130" s="310"/>
      <c r="S130" s="326"/>
    </row>
    <row r="131" spans="1:19" ht="12.75" hidden="1">
      <c r="A131" s="72"/>
      <c r="B131" s="72"/>
      <c r="C131" s="72"/>
      <c r="D131" s="72"/>
      <c r="E131" s="72"/>
      <c r="F131" s="72"/>
      <c r="G131" s="72"/>
      <c r="H131" s="72"/>
      <c r="I131" s="72"/>
      <c r="J131" s="72"/>
      <c r="K131" s="72"/>
      <c r="L131" s="72"/>
      <c r="M131" s="72"/>
      <c r="N131" s="72"/>
      <c r="O131" s="78"/>
      <c r="P131" s="78"/>
      <c r="Q131" s="72"/>
      <c r="R131" s="72"/>
      <c r="S131" s="75"/>
    </row>
    <row r="132" spans="1:19" ht="12.75" hidden="1">
      <c r="A132" s="72"/>
      <c r="B132" s="72"/>
      <c r="C132" s="72"/>
      <c r="D132" s="72"/>
      <c r="E132" s="72"/>
      <c r="F132" s="72"/>
      <c r="G132" s="72"/>
      <c r="H132" s="72"/>
      <c r="I132" s="72"/>
      <c r="J132" s="72"/>
      <c r="K132" s="72"/>
      <c r="L132" s="72"/>
      <c r="M132" s="72"/>
      <c r="N132" s="72"/>
      <c r="O132" s="78"/>
      <c r="P132" s="78"/>
      <c r="Q132" s="72"/>
      <c r="R132" s="72"/>
      <c r="S132" s="75"/>
    </row>
    <row r="133" spans="1:19" ht="12.75" hidden="1">
      <c r="A133" s="72"/>
      <c r="B133" s="72"/>
      <c r="C133" s="72"/>
      <c r="D133" s="72"/>
      <c r="E133" s="72"/>
      <c r="F133" s="72"/>
      <c r="G133" s="72"/>
      <c r="H133" s="72"/>
      <c r="I133" s="72"/>
      <c r="J133" s="72"/>
      <c r="K133" s="72"/>
      <c r="L133" s="72"/>
      <c r="M133" s="72"/>
      <c r="N133" s="72"/>
      <c r="O133" s="78"/>
      <c r="P133" s="78"/>
      <c r="Q133" s="72"/>
      <c r="R133" s="72"/>
      <c r="S133" s="75"/>
    </row>
    <row r="134" spans="1:19" ht="12.75" hidden="1">
      <c r="A134" s="72"/>
      <c r="B134" s="72"/>
      <c r="C134" s="72"/>
      <c r="D134" s="72"/>
      <c r="E134" s="72"/>
      <c r="F134" s="72"/>
      <c r="G134" s="72"/>
      <c r="H134" s="72"/>
      <c r="I134" s="72"/>
      <c r="J134" s="72"/>
      <c r="K134" s="72"/>
      <c r="L134" s="72"/>
      <c r="M134" s="72"/>
      <c r="N134" s="72"/>
      <c r="O134" s="78"/>
      <c r="P134" s="78"/>
      <c r="Q134" s="72"/>
      <c r="R134" s="72"/>
      <c r="S134" s="75"/>
    </row>
    <row r="135" spans="1:19" ht="12.75" hidden="1">
      <c r="A135" s="72"/>
      <c r="B135" s="72"/>
      <c r="C135" s="72"/>
      <c r="D135" s="72"/>
      <c r="E135" s="72"/>
      <c r="F135" s="72"/>
      <c r="G135" s="72"/>
      <c r="H135" s="72"/>
      <c r="I135" s="72"/>
      <c r="J135" s="72"/>
      <c r="K135" s="72"/>
      <c r="L135" s="72"/>
      <c r="M135" s="72"/>
      <c r="N135" s="72"/>
      <c r="O135" s="78"/>
      <c r="P135" s="78"/>
      <c r="Q135" s="72"/>
      <c r="R135" s="72"/>
      <c r="S135" s="75"/>
    </row>
    <row r="136" spans="1:19" ht="12.75" hidden="1">
      <c r="A136" s="72"/>
      <c r="B136" s="72"/>
      <c r="C136" s="72"/>
      <c r="D136" s="72"/>
      <c r="E136" s="72"/>
      <c r="F136" s="72"/>
      <c r="G136" s="72"/>
      <c r="H136" s="72"/>
      <c r="I136" s="72"/>
      <c r="J136" s="72"/>
      <c r="K136" s="72"/>
      <c r="L136" s="72"/>
      <c r="M136" s="72"/>
      <c r="N136" s="72"/>
      <c r="O136" s="78"/>
      <c r="P136" s="78"/>
      <c r="Q136" s="72"/>
      <c r="R136" s="72"/>
      <c r="S136" s="75"/>
    </row>
    <row r="137" spans="1:19" ht="12.75" hidden="1">
      <c r="A137" s="72"/>
      <c r="B137" s="72"/>
      <c r="C137" s="72"/>
      <c r="D137" s="72"/>
      <c r="E137" s="72"/>
      <c r="F137" s="72"/>
      <c r="G137" s="72"/>
      <c r="H137" s="72"/>
      <c r="I137" s="72"/>
      <c r="J137" s="72"/>
      <c r="K137" s="72"/>
      <c r="L137" s="72"/>
      <c r="M137" s="72"/>
      <c r="N137" s="72"/>
      <c r="O137" s="78"/>
      <c r="P137" s="78"/>
      <c r="Q137" s="72"/>
      <c r="R137" s="72"/>
      <c r="S137" s="75"/>
    </row>
    <row r="138" spans="1:19" ht="12.75" hidden="1">
      <c r="A138" s="72"/>
      <c r="B138" s="72"/>
      <c r="C138" s="72"/>
      <c r="D138" s="72"/>
      <c r="E138" s="72"/>
      <c r="F138" s="72"/>
      <c r="G138" s="72"/>
      <c r="H138" s="72"/>
      <c r="I138" s="72"/>
      <c r="J138" s="72"/>
      <c r="K138" s="72"/>
      <c r="L138" s="72"/>
      <c r="M138" s="72"/>
      <c r="N138" s="72"/>
      <c r="O138" s="78"/>
      <c r="P138" s="78"/>
      <c r="Q138" s="72"/>
      <c r="R138" s="72"/>
      <c r="S138" s="75"/>
    </row>
    <row r="139" spans="1:19" ht="12.75" hidden="1">
      <c r="A139" s="72"/>
      <c r="B139" s="72"/>
      <c r="C139" s="72"/>
      <c r="D139" s="72"/>
      <c r="E139" s="72"/>
      <c r="F139" s="72"/>
      <c r="G139" s="72"/>
      <c r="H139" s="72"/>
      <c r="I139" s="72"/>
      <c r="J139" s="72"/>
      <c r="K139" s="72"/>
      <c r="L139" s="72"/>
      <c r="M139" s="72"/>
      <c r="N139" s="72"/>
      <c r="O139" s="78"/>
      <c r="P139" s="78"/>
      <c r="Q139" s="72"/>
      <c r="R139" s="72"/>
      <c r="S139" s="75"/>
    </row>
    <row r="140" spans="1:19" ht="12.75" hidden="1">
      <c r="A140" s="72"/>
      <c r="B140" s="72"/>
      <c r="C140" s="72"/>
      <c r="D140" s="72"/>
      <c r="E140" s="72"/>
      <c r="F140" s="72"/>
      <c r="G140" s="72"/>
      <c r="H140" s="72"/>
      <c r="I140" s="72"/>
      <c r="J140" s="72"/>
      <c r="K140" s="72"/>
      <c r="L140" s="72"/>
      <c r="M140" s="72"/>
      <c r="N140" s="72"/>
      <c r="O140" s="78"/>
      <c r="P140" s="78"/>
      <c r="Q140" s="72"/>
      <c r="R140" s="72"/>
      <c r="S140" s="75"/>
    </row>
    <row r="141" spans="1:19" ht="12.75" hidden="1">
      <c r="A141" s="72"/>
      <c r="B141" s="72"/>
      <c r="C141" s="72"/>
      <c r="D141" s="72"/>
      <c r="E141" s="72"/>
      <c r="F141" s="72"/>
      <c r="G141" s="72"/>
      <c r="H141" s="72"/>
      <c r="I141" s="72"/>
      <c r="J141" s="72"/>
      <c r="K141" s="72"/>
      <c r="L141" s="72"/>
      <c r="M141" s="72"/>
      <c r="N141" s="72"/>
      <c r="O141" s="78"/>
      <c r="P141" s="78"/>
      <c r="Q141" s="72"/>
      <c r="R141" s="72"/>
      <c r="S141" s="75"/>
    </row>
    <row r="142" spans="1:19" ht="12.75" hidden="1">
      <c r="A142" s="72"/>
      <c r="B142" s="72"/>
      <c r="C142" s="72"/>
      <c r="D142" s="72"/>
      <c r="E142" s="72"/>
      <c r="F142" s="72"/>
      <c r="G142" s="72"/>
      <c r="H142" s="72"/>
      <c r="I142" s="72"/>
      <c r="J142" s="72"/>
      <c r="K142" s="72"/>
      <c r="L142" s="72"/>
      <c r="M142" s="72"/>
      <c r="N142" s="72"/>
      <c r="O142" s="78"/>
      <c r="P142" s="78"/>
      <c r="Q142" s="72"/>
      <c r="R142" s="72"/>
      <c r="S142" s="75"/>
    </row>
    <row r="143" spans="1:19" ht="12.75" hidden="1">
      <c r="A143" s="72"/>
      <c r="B143" s="72"/>
      <c r="C143" s="72"/>
      <c r="D143" s="72"/>
      <c r="E143" s="72"/>
      <c r="F143" s="72"/>
      <c r="G143" s="72"/>
      <c r="H143" s="72"/>
      <c r="I143" s="72"/>
      <c r="J143" s="72"/>
      <c r="K143" s="72"/>
      <c r="L143" s="72"/>
      <c r="M143" s="72"/>
      <c r="N143" s="72"/>
      <c r="O143" s="78"/>
      <c r="P143" s="78"/>
      <c r="Q143" s="72"/>
      <c r="R143" s="72"/>
      <c r="S143" s="75"/>
    </row>
    <row r="144" spans="1:19" ht="12.75" hidden="1">
      <c r="A144" s="72"/>
      <c r="B144" s="72"/>
      <c r="C144" s="72"/>
      <c r="D144" s="72"/>
      <c r="E144" s="72"/>
      <c r="F144" s="72"/>
      <c r="G144" s="72"/>
      <c r="H144" s="72"/>
      <c r="I144" s="72"/>
      <c r="J144" s="72"/>
      <c r="K144" s="72"/>
      <c r="L144" s="72"/>
      <c r="M144" s="72"/>
      <c r="N144" s="72"/>
      <c r="O144" s="78"/>
      <c r="P144" s="78"/>
      <c r="Q144" s="72"/>
      <c r="R144" s="72"/>
      <c r="S144" s="75"/>
    </row>
    <row r="145" spans="1:19" ht="12.75" hidden="1">
      <c r="A145" s="72"/>
      <c r="B145" s="72"/>
      <c r="C145" s="72"/>
      <c r="D145" s="72"/>
      <c r="E145" s="72"/>
      <c r="F145" s="72"/>
      <c r="G145" s="72"/>
      <c r="H145" s="72"/>
      <c r="I145" s="72"/>
      <c r="J145" s="72"/>
      <c r="K145" s="72"/>
      <c r="L145" s="72"/>
      <c r="M145" s="72"/>
      <c r="N145" s="72"/>
      <c r="O145" s="78"/>
      <c r="P145" s="78"/>
      <c r="Q145" s="72"/>
      <c r="R145" s="72"/>
      <c r="S145" s="75"/>
    </row>
    <row r="146" spans="1:19" ht="12.75" hidden="1">
      <c r="A146" s="72"/>
      <c r="B146" s="72"/>
      <c r="C146" s="72"/>
      <c r="D146" s="72"/>
      <c r="E146" s="72"/>
      <c r="F146" s="72"/>
      <c r="G146" s="72"/>
      <c r="H146" s="72"/>
      <c r="I146" s="72"/>
      <c r="J146" s="72"/>
      <c r="K146" s="72"/>
      <c r="L146" s="72"/>
      <c r="M146" s="72"/>
      <c r="N146" s="72"/>
      <c r="O146" s="78"/>
      <c r="P146" s="78"/>
      <c r="Q146" s="72"/>
      <c r="R146" s="72"/>
      <c r="S146" s="75"/>
    </row>
    <row r="147" spans="1:19" ht="12.75" hidden="1">
      <c r="A147" s="72"/>
      <c r="B147" s="72"/>
      <c r="C147" s="72"/>
      <c r="D147" s="72"/>
      <c r="E147" s="72"/>
      <c r="F147" s="72"/>
      <c r="G147" s="72"/>
      <c r="H147" s="72"/>
      <c r="I147" s="72"/>
      <c r="J147" s="72"/>
      <c r="K147" s="72"/>
      <c r="L147" s="72"/>
      <c r="M147" s="72"/>
      <c r="N147" s="72"/>
      <c r="O147" s="78"/>
      <c r="P147" s="78"/>
      <c r="Q147" s="72"/>
      <c r="R147" s="72"/>
      <c r="S147" s="75"/>
    </row>
    <row r="148" spans="1:19" ht="12.75" hidden="1">
      <c r="A148" s="72"/>
      <c r="B148" s="72"/>
      <c r="C148" s="72"/>
      <c r="D148" s="72"/>
      <c r="E148" s="72"/>
      <c r="F148" s="72"/>
      <c r="G148" s="72"/>
      <c r="H148" s="72"/>
      <c r="I148" s="72"/>
      <c r="J148" s="72"/>
      <c r="K148" s="72"/>
      <c r="L148" s="72"/>
      <c r="M148" s="72"/>
      <c r="N148" s="72"/>
      <c r="O148" s="78"/>
      <c r="P148" s="78"/>
      <c r="Q148" s="72"/>
      <c r="R148" s="72"/>
      <c r="S148" s="75"/>
    </row>
    <row r="149" spans="1:19" ht="12.75" hidden="1">
      <c r="A149" s="72"/>
      <c r="B149" s="72"/>
      <c r="C149" s="72"/>
      <c r="D149" s="72"/>
      <c r="E149" s="72"/>
      <c r="F149" s="72"/>
      <c r="G149" s="72"/>
      <c r="H149" s="72"/>
      <c r="I149" s="72"/>
      <c r="J149" s="72"/>
      <c r="K149" s="72"/>
      <c r="L149" s="72"/>
      <c r="M149" s="72"/>
      <c r="N149" s="72"/>
      <c r="O149" s="78"/>
      <c r="P149" s="78"/>
      <c r="Q149" s="72"/>
      <c r="R149" s="72"/>
      <c r="S149" s="75"/>
    </row>
    <row r="150" spans="1:19" ht="12.75" hidden="1">
      <c r="A150" s="72"/>
      <c r="B150" s="72"/>
      <c r="C150" s="72"/>
      <c r="D150" s="72"/>
      <c r="E150" s="72"/>
      <c r="F150" s="72"/>
      <c r="G150" s="72"/>
      <c r="H150" s="72"/>
      <c r="I150" s="72"/>
      <c r="J150" s="72"/>
      <c r="K150" s="72"/>
      <c r="L150" s="72"/>
      <c r="M150" s="72"/>
      <c r="N150" s="72"/>
      <c r="O150" s="78"/>
      <c r="P150" s="78"/>
      <c r="Q150" s="72"/>
      <c r="R150" s="72"/>
      <c r="S150" s="75"/>
    </row>
    <row r="151" spans="1:19" ht="12.75" hidden="1">
      <c r="A151" s="72"/>
      <c r="B151" s="72"/>
      <c r="C151" s="72"/>
      <c r="D151" s="72"/>
      <c r="E151" s="72"/>
      <c r="F151" s="72"/>
      <c r="G151" s="72"/>
      <c r="H151" s="72"/>
      <c r="I151" s="72"/>
      <c r="J151" s="72"/>
      <c r="K151" s="72"/>
      <c r="L151" s="72"/>
      <c r="M151" s="72"/>
      <c r="N151" s="72"/>
      <c r="O151" s="78"/>
      <c r="P151" s="78"/>
      <c r="Q151" s="72"/>
      <c r="R151" s="72"/>
      <c r="S151" s="75"/>
    </row>
    <row r="152" spans="1:19" ht="12.75" hidden="1">
      <c r="A152" s="72"/>
      <c r="B152" s="72"/>
      <c r="C152" s="72"/>
      <c r="D152" s="72"/>
      <c r="E152" s="72"/>
      <c r="F152" s="72"/>
      <c r="G152" s="72"/>
      <c r="H152" s="72"/>
      <c r="I152" s="72"/>
      <c r="J152" s="72"/>
      <c r="K152" s="72"/>
      <c r="L152" s="72"/>
      <c r="M152" s="72"/>
      <c r="N152" s="72"/>
      <c r="O152" s="78"/>
      <c r="P152" s="78"/>
      <c r="Q152" s="72"/>
      <c r="R152" s="72"/>
      <c r="S152" s="75"/>
    </row>
    <row r="153" spans="1:19" ht="12.75" hidden="1">
      <c r="A153" s="72"/>
      <c r="B153" s="72"/>
      <c r="C153" s="72"/>
      <c r="D153" s="72"/>
      <c r="E153" s="72"/>
      <c r="F153" s="72"/>
      <c r="G153" s="72"/>
      <c r="H153" s="72"/>
      <c r="I153" s="72"/>
      <c r="J153" s="72"/>
      <c r="K153" s="72"/>
      <c r="L153" s="72"/>
      <c r="M153" s="72"/>
      <c r="N153" s="72"/>
      <c r="O153" s="78"/>
      <c r="P153" s="78"/>
      <c r="Q153" s="72"/>
      <c r="R153" s="72"/>
      <c r="S153" s="75"/>
    </row>
    <row r="154" spans="1:19" ht="12.75" hidden="1">
      <c r="A154" s="72"/>
      <c r="B154" s="72"/>
      <c r="C154" s="72"/>
      <c r="D154" s="72"/>
      <c r="E154" s="72"/>
      <c r="F154" s="72"/>
      <c r="G154" s="72"/>
      <c r="H154" s="72"/>
      <c r="I154" s="72"/>
      <c r="J154" s="72"/>
      <c r="K154" s="72"/>
      <c r="L154" s="72"/>
      <c r="M154" s="72"/>
      <c r="N154" s="72"/>
      <c r="O154" s="78"/>
      <c r="P154" s="78"/>
      <c r="Q154" s="72"/>
      <c r="R154" s="72"/>
      <c r="S154" s="75"/>
    </row>
    <row r="155" spans="1:19" ht="12.75" hidden="1">
      <c r="A155" s="72"/>
      <c r="B155" s="72"/>
      <c r="C155" s="72"/>
      <c r="D155" s="72"/>
      <c r="E155" s="72"/>
      <c r="F155" s="72"/>
      <c r="G155" s="72"/>
      <c r="H155" s="72"/>
      <c r="I155" s="72"/>
      <c r="J155" s="72"/>
      <c r="K155" s="72"/>
      <c r="L155" s="72"/>
      <c r="M155" s="72"/>
      <c r="N155" s="72"/>
      <c r="O155" s="78"/>
      <c r="P155" s="78"/>
      <c r="Q155" s="72"/>
      <c r="R155" s="72"/>
      <c r="S155" s="75"/>
    </row>
    <row r="156" spans="1:19" ht="12.75" hidden="1">
      <c r="A156" s="72"/>
      <c r="B156" s="72"/>
      <c r="C156" s="72"/>
      <c r="D156" s="72"/>
      <c r="E156" s="72"/>
      <c r="F156" s="72"/>
      <c r="G156" s="72"/>
      <c r="H156" s="72"/>
      <c r="I156" s="72"/>
      <c r="J156" s="72"/>
      <c r="K156" s="72"/>
      <c r="L156" s="72"/>
      <c r="M156" s="72"/>
      <c r="N156" s="72"/>
      <c r="O156" s="78"/>
      <c r="P156" s="78"/>
      <c r="Q156" s="72"/>
      <c r="R156" s="72"/>
      <c r="S156" s="75"/>
    </row>
    <row r="157" spans="1:19" ht="12.75" hidden="1">
      <c r="A157" s="72"/>
      <c r="B157" s="72"/>
      <c r="C157" s="72"/>
      <c r="D157" s="72"/>
      <c r="E157" s="72"/>
      <c r="F157" s="72"/>
      <c r="G157" s="72"/>
      <c r="H157" s="72"/>
      <c r="I157" s="72"/>
      <c r="J157" s="72"/>
      <c r="K157" s="72"/>
      <c r="L157" s="72"/>
      <c r="M157" s="72"/>
      <c r="N157" s="72"/>
      <c r="O157" s="78"/>
      <c r="P157" s="78"/>
      <c r="Q157" s="72"/>
      <c r="R157" s="72"/>
      <c r="S157" s="75"/>
    </row>
    <row r="158" spans="1:19" ht="12.75" hidden="1">
      <c r="A158" s="72"/>
      <c r="B158" s="72"/>
      <c r="C158" s="72"/>
      <c r="D158" s="72"/>
      <c r="E158" s="72"/>
      <c r="F158" s="72"/>
      <c r="G158" s="72"/>
      <c r="H158" s="72"/>
      <c r="I158" s="72"/>
      <c r="J158" s="72"/>
      <c r="K158" s="72"/>
      <c r="L158" s="72"/>
      <c r="M158" s="72"/>
      <c r="N158" s="72"/>
      <c r="O158" s="78"/>
      <c r="P158" s="78"/>
      <c r="Q158" s="72"/>
      <c r="R158" s="72"/>
      <c r="S158" s="75"/>
    </row>
    <row r="159" spans="1:19" ht="12.75" hidden="1">
      <c r="A159" s="72"/>
      <c r="B159" s="72"/>
      <c r="C159" s="72"/>
      <c r="D159" s="72"/>
      <c r="E159" s="72"/>
      <c r="F159" s="72"/>
      <c r="G159" s="72"/>
      <c r="H159" s="72"/>
      <c r="I159" s="72"/>
      <c r="J159" s="72"/>
      <c r="K159" s="72"/>
      <c r="L159" s="72"/>
      <c r="M159" s="72"/>
      <c r="N159" s="72"/>
      <c r="O159" s="78"/>
      <c r="P159" s="78"/>
      <c r="Q159" s="72"/>
      <c r="R159" s="72"/>
      <c r="S159" s="75"/>
    </row>
    <row r="160" spans="1:19" ht="12.75" hidden="1">
      <c r="A160" s="72"/>
      <c r="B160" s="72"/>
      <c r="C160" s="72"/>
      <c r="D160" s="72"/>
      <c r="E160" s="72"/>
      <c r="F160" s="72"/>
      <c r="G160" s="72"/>
      <c r="H160" s="72"/>
      <c r="I160" s="72"/>
      <c r="J160" s="72"/>
      <c r="K160" s="72"/>
      <c r="L160" s="72"/>
      <c r="M160" s="72"/>
      <c r="N160" s="72"/>
      <c r="O160" s="78"/>
      <c r="P160" s="78"/>
      <c r="Q160" s="72"/>
      <c r="R160" s="72"/>
      <c r="S160" s="75"/>
    </row>
    <row r="161" spans="1:19" ht="12.75" hidden="1">
      <c r="A161" s="72"/>
      <c r="B161" s="72"/>
      <c r="C161" s="72"/>
      <c r="D161" s="72"/>
      <c r="E161" s="72"/>
      <c r="F161" s="72"/>
      <c r="G161" s="72"/>
      <c r="H161" s="72"/>
      <c r="I161" s="72"/>
      <c r="J161" s="72"/>
      <c r="K161" s="72"/>
      <c r="L161" s="72"/>
      <c r="M161" s="72"/>
      <c r="N161" s="72"/>
      <c r="O161" s="78"/>
      <c r="P161" s="78"/>
      <c r="Q161" s="72"/>
      <c r="R161" s="72"/>
      <c r="S161" s="75"/>
    </row>
    <row r="162" spans="1:19" ht="12.75" hidden="1">
      <c r="A162" s="72"/>
      <c r="B162" s="72"/>
      <c r="C162" s="72"/>
      <c r="D162" s="72"/>
      <c r="E162" s="72"/>
      <c r="F162" s="72"/>
      <c r="G162" s="72"/>
      <c r="H162" s="72"/>
      <c r="I162" s="72"/>
      <c r="J162" s="72"/>
      <c r="K162" s="72"/>
      <c r="L162" s="72"/>
      <c r="M162" s="72"/>
      <c r="N162" s="72"/>
      <c r="O162" s="78"/>
      <c r="P162" s="78"/>
      <c r="Q162" s="72"/>
      <c r="R162" s="72"/>
      <c r="S162" s="75"/>
    </row>
    <row r="163" spans="1:19" ht="12.75" hidden="1">
      <c r="A163" s="72"/>
      <c r="B163" s="72"/>
      <c r="C163" s="72"/>
      <c r="D163" s="72"/>
      <c r="E163" s="72"/>
      <c r="F163" s="72"/>
      <c r="G163" s="72"/>
      <c r="H163" s="72"/>
      <c r="I163" s="72"/>
      <c r="J163" s="72"/>
      <c r="K163" s="72"/>
      <c r="L163" s="72"/>
      <c r="M163" s="72"/>
      <c r="N163" s="72"/>
      <c r="O163" s="78"/>
      <c r="P163" s="78"/>
      <c r="Q163" s="72"/>
      <c r="R163" s="72"/>
      <c r="S163" s="75"/>
    </row>
    <row r="164" spans="1:19" ht="12.75" hidden="1">
      <c r="A164" s="72"/>
      <c r="B164" s="72"/>
      <c r="C164" s="72"/>
      <c r="D164" s="72"/>
      <c r="E164" s="72"/>
      <c r="F164" s="72"/>
      <c r="G164" s="72"/>
      <c r="H164" s="72"/>
      <c r="I164" s="72"/>
      <c r="J164" s="72"/>
      <c r="K164" s="72"/>
      <c r="L164" s="72"/>
      <c r="M164" s="72"/>
      <c r="N164" s="72"/>
      <c r="O164" s="78"/>
      <c r="P164" s="78"/>
      <c r="Q164" s="72"/>
      <c r="R164" s="72"/>
      <c r="S164" s="75"/>
    </row>
    <row r="165" spans="1:19" ht="12.75" hidden="1">
      <c r="A165" s="72"/>
      <c r="B165" s="72"/>
      <c r="C165" s="72"/>
      <c r="D165" s="72"/>
      <c r="E165" s="72"/>
      <c r="F165" s="72"/>
      <c r="G165" s="72"/>
      <c r="H165" s="72"/>
      <c r="I165" s="72"/>
      <c r="J165" s="72"/>
      <c r="K165" s="72"/>
      <c r="L165" s="72"/>
      <c r="M165" s="72"/>
      <c r="N165" s="72"/>
      <c r="O165" s="78"/>
      <c r="P165" s="78"/>
      <c r="Q165" s="72"/>
      <c r="R165" s="72"/>
      <c r="S165" s="75"/>
    </row>
    <row r="166" spans="1:19" ht="12.75" hidden="1">
      <c r="A166" s="72"/>
      <c r="B166" s="72"/>
      <c r="C166" s="72"/>
      <c r="D166" s="72"/>
      <c r="E166" s="72"/>
      <c r="F166" s="72"/>
      <c r="G166" s="72"/>
      <c r="H166" s="72"/>
      <c r="I166" s="72"/>
      <c r="J166" s="72"/>
      <c r="K166" s="72"/>
      <c r="L166" s="72"/>
      <c r="M166" s="72"/>
      <c r="N166" s="72"/>
      <c r="O166" s="78"/>
      <c r="P166" s="78"/>
      <c r="Q166" s="72"/>
      <c r="R166" s="72"/>
      <c r="S166" s="75"/>
    </row>
    <row r="167" spans="1:19" ht="12.75" hidden="1">
      <c r="A167" s="72"/>
      <c r="B167" s="72"/>
      <c r="C167" s="72"/>
      <c r="D167" s="72"/>
      <c r="E167" s="72"/>
      <c r="F167" s="72"/>
      <c r="G167" s="72"/>
      <c r="H167" s="72"/>
      <c r="I167" s="72"/>
      <c r="J167" s="72"/>
      <c r="K167" s="72"/>
      <c r="L167" s="72"/>
      <c r="M167" s="72"/>
      <c r="N167" s="72"/>
      <c r="O167" s="78"/>
      <c r="P167" s="78"/>
      <c r="Q167" s="72"/>
      <c r="R167" s="72"/>
      <c r="S167" s="75"/>
    </row>
    <row r="168" spans="1:19" ht="12.75" hidden="1">
      <c r="A168" s="72"/>
      <c r="B168" s="72"/>
      <c r="C168" s="72"/>
      <c r="D168" s="72"/>
      <c r="E168" s="72"/>
      <c r="F168" s="72"/>
      <c r="G168" s="72"/>
      <c r="H168" s="72"/>
      <c r="I168" s="72"/>
      <c r="J168" s="72"/>
      <c r="K168" s="72"/>
      <c r="L168" s="72"/>
      <c r="M168" s="72"/>
      <c r="N168" s="72"/>
      <c r="O168" s="78"/>
      <c r="P168" s="78"/>
      <c r="Q168" s="72"/>
      <c r="R168" s="72"/>
      <c r="S168" s="75"/>
    </row>
    <row r="169" spans="1:19" ht="12.75" hidden="1">
      <c r="A169" s="72"/>
      <c r="B169" s="72"/>
      <c r="C169" s="72"/>
      <c r="D169" s="72"/>
      <c r="E169" s="72"/>
      <c r="F169" s="72"/>
      <c r="G169" s="72"/>
      <c r="H169" s="72"/>
      <c r="I169" s="72"/>
      <c r="J169" s="72"/>
      <c r="K169" s="72"/>
      <c r="L169" s="72"/>
      <c r="M169" s="72"/>
      <c r="N169" s="72"/>
      <c r="O169" s="78"/>
      <c r="P169" s="78"/>
      <c r="Q169" s="72"/>
      <c r="R169" s="72"/>
      <c r="S169" s="75"/>
    </row>
    <row r="170" spans="1:19" ht="12.75" hidden="1">
      <c r="A170" s="72"/>
      <c r="B170" s="72"/>
      <c r="C170" s="72"/>
      <c r="D170" s="72"/>
      <c r="E170" s="72"/>
      <c r="F170" s="72"/>
      <c r="G170" s="72"/>
      <c r="H170" s="72"/>
      <c r="I170" s="72"/>
      <c r="J170" s="72"/>
      <c r="K170" s="72"/>
      <c r="L170" s="72"/>
      <c r="M170" s="72"/>
      <c r="N170" s="72"/>
      <c r="O170" s="78"/>
      <c r="P170" s="78"/>
      <c r="Q170" s="72"/>
      <c r="R170" s="72"/>
      <c r="S170" s="75"/>
    </row>
    <row r="171" spans="1:19" ht="12.75" hidden="1">
      <c r="A171" s="72"/>
      <c r="B171" s="72"/>
      <c r="C171" s="72"/>
      <c r="D171" s="72"/>
      <c r="E171" s="72"/>
      <c r="F171" s="72"/>
      <c r="G171" s="72"/>
      <c r="H171" s="72"/>
      <c r="I171" s="72"/>
      <c r="J171" s="72"/>
      <c r="K171" s="72"/>
      <c r="L171" s="72"/>
      <c r="M171" s="72"/>
      <c r="N171" s="72"/>
      <c r="O171" s="78"/>
      <c r="P171" s="78"/>
      <c r="Q171" s="72"/>
      <c r="R171" s="72"/>
      <c r="S171" s="75"/>
    </row>
    <row r="172" spans="1:19" ht="12.75" hidden="1">
      <c r="A172" s="72"/>
      <c r="B172" s="72"/>
      <c r="C172" s="72"/>
      <c r="D172" s="72"/>
      <c r="E172" s="72"/>
      <c r="F172" s="72"/>
      <c r="G172" s="72"/>
      <c r="H172" s="72"/>
      <c r="I172" s="72"/>
      <c r="J172" s="72"/>
      <c r="K172" s="72"/>
      <c r="L172" s="72"/>
      <c r="M172" s="72"/>
      <c r="N172" s="72"/>
      <c r="O172" s="78"/>
      <c r="P172" s="78"/>
      <c r="Q172" s="72"/>
      <c r="R172" s="72"/>
      <c r="S172" s="75"/>
    </row>
    <row r="173" spans="1:19" ht="12.75" hidden="1">
      <c r="A173" s="72"/>
      <c r="B173" s="72"/>
      <c r="C173" s="72"/>
      <c r="D173" s="72"/>
      <c r="E173" s="72"/>
      <c r="F173" s="72"/>
      <c r="G173" s="72"/>
      <c r="H173" s="72"/>
      <c r="I173" s="72"/>
      <c r="J173" s="72"/>
      <c r="K173" s="72"/>
      <c r="L173" s="72"/>
      <c r="M173" s="72"/>
      <c r="N173" s="72"/>
      <c r="O173" s="78"/>
      <c r="P173" s="78"/>
      <c r="Q173" s="72"/>
      <c r="R173" s="72"/>
      <c r="S173" s="75"/>
    </row>
    <row r="174" spans="1:19" ht="12.75" hidden="1">
      <c r="A174" s="72"/>
      <c r="B174" s="72"/>
      <c r="C174" s="72"/>
      <c r="D174" s="72"/>
      <c r="E174" s="72"/>
      <c r="F174" s="72"/>
      <c r="G174" s="72"/>
      <c r="H174" s="72"/>
      <c r="I174" s="72"/>
      <c r="J174" s="72"/>
      <c r="K174" s="72"/>
      <c r="L174" s="72"/>
      <c r="M174" s="72"/>
      <c r="N174" s="72"/>
      <c r="O174" s="78"/>
      <c r="P174" s="78"/>
      <c r="Q174" s="72"/>
      <c r="R174" s="72"/>
      <c r="S174" s="75"/>
    </row>
    <row r="175" spans="1:19" ht="12.75" hidden="1">
      <c r="A175" s="72"/>
      <c r="B175" s="72"/>
      <c r="C175" s="72"/>
      <c r="D175" s="72"/>
      <c r="E175" s="72"/>
      <c r="F175" s="72"/>
      <c r="G175" s="72"/>
      <c r="H175" s="72"/>
      <c r="I175" s="72"/>
      <c r="J175" s="72"/>
      <c r="K175" s="72"/>
      <c r="L175" s="72"/>
      <c r="M175" s="72"/>
      <c r="N175" s="72"/>
      <c r="O175" s="78"/>
      <c r="P175" s="78"/>
      <c r="Q175" s="72"/>
      <c r="R175" s="72"/>
      <c r="S175" s="75"/>
    </row>
    <row r="176" spans="1:19" ht="12.75" hidden="1">
      <c r="A176" s="72"/>
      <c r="B176" s="72"/>
      <c r="C176" s="72"/>
      <c r="D176" s="72"/>
      <c r="E176" s="72"/>
      <c r="F176" s="72"/>
      <c r="G176" s="72"/>
      <c r="H176" s="72"/>
      <c r="I176" s="72"/>
      <c r="J176" s="72"/>
      <c r="K176" s="72"/>
      <c r="L176" s="72"/>
      <c r="M176" s="72"/>
      <c r="N176" s="72"/>
      <c r="O176" s="78"/>
      <c r="P176" s="78"/>
      <c r="Q176" s="72"/>
      <c r="R176" s="72"/>
      <c r="S176" s="75"/>
    </row>
    <row r="177" spans="1:19" ht="12.75" hidden="1">
      <c r="A177" s="72"/>
      <c r="B177" s="72"/>
      <c r="C177" s="72"/>
      <c r="D177" s="72"/>
      <c r="E177" s="72"/>
      <c r="F177" s="72"/>
      <c r="G177" s="72"/>
      <c r="H177" s="72"/>
      <c r="I177" s="72"/>
      <c r="J177" s="72"/>
      <c r="K177" s="72"/>
      <c r="L177" s="72"/>
      <c r="M177" s="72"/>
      <c r="N177" s="72"/>
      <c r="O177" s="78"/>
      <c r="P177" s="78"/>
      <c r="Q177" s="72"/>
      <c r="R177" s="72"/>
      <c r="S177" s="75"/>
    </row>
    <row r="178" spans="1:19" ht="12.75" hidden="1">
      <c r="A178" s="72"/>
      <c r="B178" s="72"/>
      <c r="C178" s="72"/>
      <c r="D178" s="72"/>
      <c r="E178" s="72"/>
      <c r="F178" s="72"/>
      <c r="G178" s="72"/>
      <c r="H178" s="72"/>
      <c r="I178" s="72"/>
      <c r="J178" s="72"/>
      <c r="K178" s="72"/>
      <c r="L178" s="72"/>
      <c r="M178" s="72"/>
      <c r="N178" s="72"/>
      <c r="O178" s="78"/>
      <c r="P178" s="78"/>
      <c r="Q178" s="72"/>
      <c r="R178" s="72"/>
      <c r="S178" s="75"/>
    </row>
    <row r="179" spans="1:19" ht="12.75" hidden="1">
      <c r="A179" s="72"/>
      <c r="B179" s="72"/>
      <c r="C179" s="72"/>
      <c r="D179" s="72"/>
      <c r="E179" s="72"/>
      <c r="F179" s="72"/>
      <c r="G179" s="72"/>
      <c r="H179" s="72"/>
      <c r="I179" s="72"/>
      <c r="J179" s="72"/>
      <c r="K179" s="72"/>
      <c r="L179" s="72"/>
      <c r="M179" s="72"/>
      <c r="N179" s="72"/>
      <c r="O179" s="78"/>
      <c r="P179" s="78"/>
      <c r="Q179" s="72"/>
      <c r="R179" s="72"/>
      <c r="S179" s="75"/>
    </row>
    <row r="180" spans="1:19" ht="12.75" hidden="1">
      <c r="A180" s="72"/>
      <c r="B180" s="72"/>
      <c r="C180" s="72"/>
      <c r="D180" s="72"/>
      <c r="E180" s="72"/>
      <c r="F180" s="72"/>
      <c r="G180" s="72"/>
      <c r="H180" s="72"/>
      <c r="I180" s="72"/>
      <c r="J180" s="72"/>
      <c r="K180" s="72"/>
      <c r="L180" s="72"/>
      <c r="M180" s="72"/>
      <c r="N180" s="72"/>
      <c r="O180" s="78"/>
      <c r="P180" s="78"/>
      <c r="Q180" s="72"/>
      <c r="R180" s="72"/>
      <c r="S180" s="75"/>
    </row>
    <row r="181" spans="1:19" ht="12.75" hidden="1">
      <c r="A181" s="72"/>
      <c r="B181" s="72"/>
      <c r="C181" s="72"/>
      <c r="D181" s="72"/>
      <c r="E181" s="72"/>
      <c r="F181" s="72"/>
      <c r="G181" s="72"/>
      <c r="H181" s="72"/>
      <c r="I181" s="72"/>
      <c r="J181" s="72"/>
      <c r="K181" s="72"/>
      <c r="L181" s="72"/>
      <c r="M181" s="72"/>
      <c r="N181" s="72"/>
      <c r="O181" s="78"/>
      <c r="P181" s="78"/>
      <c r="Q181" s="72"/>
      <c r="R181" s="72"/>
      <c r="S181" s="75"/>
    </row>
    <row r="182" spans="1:19" ht="12.75" hidden="1">
      <c r="A182" s="72"/>
      <c r="B182" s="72"/>
      <c r="C182" s="72"/>
      <c r="D182" s="72"/>
      <c r="E182" s="72"/>
      <c r="F182" s="72"/>
      <c r="G182" s="72"/>
      <c r="H182" s="72"/>
      <c r="I182" s="72"/>
      <c r="J182" s="72"/>
      <c r="K182" s="72"/>
      <c r="L182" s="72"/>
      <c r="M182" s="72"/>
      <c r="N182" s="72"/>
      <c r="O182" s="78"/>
      <c r="P182" s="78"/>
      <c r="Q182" s="72"/>
      <c r="R182" s="72"/>
      <c r="S182" s="75"/>
    </row>
    <row r="183" spans="1:19" ht="12.75" hidden="1">
      <c r="A183" s="72"/>
      <c r="B183" s="72"/>
      <c r="C183" s="72"/>
      <c r="D183" s="72"/>
      <c r="E183" s="72"/>
      <c r="F183" s="72"/>
      <c r="G183" s="72"/>
      <c r="H183" s="72"/>
      <c r="I183" s="72"/>
      <c r="J183" s="72"/>
      <c r="K183" s="72"/>
      <c r="L183" s="72"/>
      <c r="M183" s="72"/>
      <c r="N183" s="72"/>
      <c r="O183" s="78"/>
      <c r="P183" s="78"/>
      <c r="Q183" s="72"/>
      <c r="R183" s="72"/>
      <c r="S183" s="75"/>
    </row>
    <row r="184" spans="1:19" ht="12.75" hidden="1">
      <c r="A184" s="72"/>
      <c r="B184" s="72"/>
      <c r="C184" s="72"/>
      <c r="D184" s="72"/>
      <c r="E184" s="72"/>
      <c r="F184" s="72"/>
      <c r="G184" s="72"/>
      <c r="H184" s="72"/>
      <c r="I184" s="72"/>
      <c r="J184" s="72"/>
      <c r="K184" s="72"/>
      <c r="L184" s="72"/>
      <c r="M184" s="72"/>
      <c r="N184" s="72"/>
      <c r="O184" s="78"/>
      <c r="P184" s="78"/>
      <c r="Q184" s="72"/>
      <c r="R184" s="72"/>
      <c r="S184" s="75"/>
    </row>
    <row r="185" spans="1:19" ht="12.75" hidden="1">
      <c r="A185" s="72"/>
      <c r="B185" s="72"/>
      <c r="C185" s="72"/>
      <c r="D185" s="72"/>
      <c r="E185" s="72"/>
      <c r="F185" s="72"/>
      <c r="G185" s="72"/>
      <c r="H185" s="72"/>
      <c r="I185" s="72"/>
      <c r="J185" s="72"/>
      <c r="K185" s="72"/>
      <c r="L185" s="72"/>
      <c r="M185" s="72"/>
      <c r="N185" s="72"/>
      <c r="O185" s="78"/>
      <c r="P185" s="78"/>
      <c r="Q185" s="72"/>
      <c r="R185" s="72"/>
      <c r="S185" s="75"/>
    </row>
    <row r="186" spans="1:19" ht="12.75" hidden="1">
      <c r="A186" s="72"/>
      <c r="B186" s="72"/>
      <c r="C186" s="72"/>
      <c r="D186" s="72"/>
      <c r="E186" s="72"/>
      <c r="F186" s="72"/>
      <c r="G186" s="72"/>
      <c r="H186" s="72"/>
      <c r="I186" s="72"/>
      <c r="J186" s="72"/>
      <c r="K186" s="72"/>
      <c r="L186" s="72"/>
      <c r="M186" s="72"/>
      <c r="N186" s="72"/>
      <c r="O186" s="78"/>
      <c r="P186" s="78"/>
      <c r="Q186" s="72"/>
      <c r="R186" s="72"/>
      <c r="S186" s="75"/>
    </row>
    <row r="187" spans="1:19" ht="12.75" hidden="1">
      <c r="A187" s="72"/>
      <c r="B187" s="72"/>
      <c r="C187" s="72"/>
      <c r="D187" s="72"/>
      <c r="E187" s="72"/>
      <c r="F187" s="72"/>
      <c r="G187" s="72"/>
      <c r="H187" s="72"/>
      <c r="I187" s="72"/>
      <c r="J187" s="72"/>
      <c r="K187" s="72"/>
      <c r="L187" s="72"/>
      <c r="M187" s="72"/>
      <c r="N187" s="72"/>
      <c r="O187" s="78"/>
      <c r="P187" s="78"/>
      <c r="Q187" s="72"/>
      <c r="R187" s="72"/>
      <c r="S187" s="75"/>
    </row>
    <row r="188" spans="1:19" ht="12.75" hidden="1">
      <c r="A188" s="72"/>
      <c r="B188" s="72"/>
      <c r="C188" s="72"/>
      <c r="D188" s="72"/>
      <c r="E188" s="72"/>
      <c r="F188" s="72"/>
      <c r="G188" s="72"/>
      <c r="H188" s="72"/>
      <c r="I188" s="72"/>
      <c r="J188" s="72"/>
      <c r="K188" s="72"/>
      <c r="L188" s="72"/>
      <c r="M188" s="72"/>
      <c r="N188" s="72"/>
      <c r="O188" s="78"/>
      <c r="P188" s="78"/>
      <c r="Q188" s="72"/>
      <c r="R188" s="72"/>
      <c r="S188" s="75"/>
    </row>
    <row r="189" spans="1:19" ht="12.75" hidden="1">
      <c r="A189" s="72"/>
      <c r="B189" s="72"/>
      <c r="C189" s="72"/>
      <c r="D189" s="72"/>
      <c r="E189" s="72"/>
      <c r="F189" s="72"/>
      <c r="G189" s="72"/>
      <c r="H189" s="72"/>
      <c r="I189" s="72"/>
      <c r="J189" s="72"/>
      <c r="K189" s="72"/>
      <c r="L189" s="72"/>
      <c r="M189" s="72"/>
      <c r="N189" s="72"/>
      <c r="O189" s="78"/>
      <c r="P189" s="78"/>
      <c r="Q189" s="72"/>
      <c r="R189" s="72"/>
      <c r="S189" s="75"/>
    </row>
    <row r="190" spans="1:19" ht="12.75" hidden="1">
      <c r="A190" s="72"/>
      <c r="B190" s="72"/>
      <c r="C190" s="72"/>
      <c r="D190" s="72"/>
      <c r="E190" s="72"/>
      <c r="F190" s="72"/>
      <c r="G190" s="72"/>
      <c r="H190" s="72"/>
      <c r="I190" s="72"/>
      <c r="J190" s="72"/>
      <c r="K190" s="72"/>
      <c r="L190" s="72"/>
      <c r="M190" s="72"/>
      <c r="N190" s="72"/>
      <c r="O190" s="78"/>
      <c r="P190" s="78"/>
      <c r="Q190" s="72"/>
      <c r="R190" s="72"/>
      <c r="S190" s="75"/>
    </row>
    <row r="191" spans="1:19" ht="12.75" hidden="1">
      <c r="A191" s="72"/>
      <c r="B191" s="72"/>
      <c r="C191" s="72"/>
      <c r="D191" s="72"/>
      <c r="E191" s="72"/>
      <c r="F191" s="72"/>
      <c r="G191" s="72"/>
      <c r="H191" s="72"/>
      <c r="I191" s="72"/>
      <c r="J191" s="72"/>
      <c r="K191" s="72"/>
      <c r="L191" s="72"/>
      <c r="M191" s="72"/>
      <c r="N191" s="72"/>
      <c r="O191" s="78"/>
      <c r="P191" s="78"/>
      <c r="Q191" s="72"/>
      <c r="R191" s="72"/>
      <c r="S191" s="75"/>
    </row>
    <row r="192" spans="1:19" ht="12.75" hidden="1">
      <c r="A192" s="72"/>
      <c r="B192" s="72"/>
      <c r="C192" s="72"/>
      <c r="D192" s="72"/>
      <c r="E192" s="72"/>
      <c r="F192" s="72"/>
      <c r="G192" s="72"/>
      <c r="H192" s="72"/>
      <c r="I192" s="72"/>
      <c r="J192" s="72"/>
      <c r="K192" s="72"/>
      <c r="L192" s="72"/>
      <c r="M192" s="72"/>
      <c r="N192" s="72"/>
      <c r="O192" s="78"/>
      <c r="P192" s="78"/>
      <c r="Q192" s="72"/>
      <c r="R192" s="72"/>
      <c r="S192" s="75"/>
    </row>
    <row r="193" spans="1:19" ht="12.75" hidden="1">
      <c r="A193" s="72"/>
      <c r="B193" s="72"/>
      <c r="C193" s="72"/>
      <c r="D193" s="72"/>
      <c r="E193" s="72"/>
      <c r="F193" s="72"/>
      <c r="G193" s="72"/>
      <c r="H193" s="72"/>
      <c r="I193" s="72"/>
      <c r="J193" s="72"/>
      <c r="K193" s="72"/>
      <c r="L193" s="72"/>
      <c r="M193" s="72"/>
      <c r="N193" s="72"/>
      <c r="O193" s="78"/>
      <c r="P193" s="78"/>
      <c r="Q193" s="72"/>
      <c r="R193" s="72"/>
      <c r="S193" s="75"/>
    </row>
    <row r="194" spans="1:19" ht="12.75" hidden="1">
      <c r="A194" s="72"/>
      <c r="B194" s="72"/>
      <c r="C194" s="72"/>
      <c r="D194" s="72"/>
      <c r="E194" s="72"/>
      <c r="F194" s="72"/>
      <c r="G194" s="72"/>
      <c r="H194" s="72"/>
      <c r="I194" s="72"/>
      <c r="J194" s="72"/>
      <c r="K194" s="72"/>
      <c r="L194" s="72"/>
      <c r="M194" s="72"/>
      <c r="N194" s="72"/>
      <c r="O194" s="78"/>
      <c r="P194" s="78"/>
      <c r="Q194" s="72"/>
      <c r="R194" s="72"/>
      <c r="S194" s="75"/>
    </row>
    <row r="195" spans="1:19" ht="12.75" hidden="1">
      <c r="A195" s="72"/>
      <c r="B195" s="72"/>
      <c r="C195" s="72"/>
      <c r="D195" s="72"/>
      <c r="E195" s="72"/>
      <c r="F195" s="72"/>
      <c r="G195" s="72"/>
      <c r="H195" s="72"/>
      <c r="I195" s="72"/>
      <c r="J195" s="72"/>
      <c r="K195" s="72"/>
      <c r="L195" s="72"/>
      <c r="M195" s="72"/>
      <c r="N195" s="72"/>
      <c r="O195" s="78"/>
      <c r="P195" s="78"/>
      <c r="Q195" s="72"/>
      <c r="R195" s="72"/>
      <c r="S195" s="75"/>
    </row>
    <row r="196" spans="1:19" ht="12.75" hidden="1">
      <c r="A196" s="72"/>
      <c r="B196" s="72"/>
      <c r="C196" s="72"/>
      <c r="D196" s="72"/>
      <c r="E196" s="72"/>
      <c r="F196" s="72"/>
      <c r="G196" s="72"/>
      <c r="H196" s="72"/>
      <c r="I196" s="72"/>
      <c r="J196" s="72"/>
      <c r="K196" s="72"/>
      <c r="L196" s="72"/>
      <c r="M196" s="72"/>
      <c r="N196" s="72"/>
      <c r="O196" s="78"/>
      <c r="P196" s="78"/>
      <c r="Q196" s="72"/>
      <c r="R196" s="72"/>
      <c r="S196" s="75"/>
    </row>
    <row r="197" spans="1:19" ht="12.75" hidden="1">
      <c r="A197" s="72"/>
      <c r="B197" s="72"/>
      <c r="C197" s="72"/>
      <c r="D197" s="72"/>
      <c r="E197" s="72"/>
      <c r="F197" s="72"/>
      <c r="G197" s="72"/>
      <c r="H197" s="72"/>
      <c r="I197" s="72"/>
      <c r="J197" s="72"/>
      <c r="K197" s="72"/>
      <c r="L197" s="72"/>
      <c r="M197" s="72"/>
      <c r="N197" s="72"/>
      <c r="O197" s="78"/>
      <c r="P197" s="78"/>
      <c r="Q197" s="72"/>
      <c r="R197" s="72"/>
      <c r="S197" s="75"/>
    </row>
    <row r="198" spans="1:19" ht="12.75" hidden="1">
      <c r="A198" s="72"/>
      <c r="B198" s="72"/>
      <c r="C198" s="72"/>
      <c r="D198" s="72"/>
      <c r="E198" s="72"/>
      <c r="F198" s="72"/>
      <c r="G198" s="72"/>
      <c r="H198" s="72"/>
      <c r="I198" s="72"/>
      <c r="J198" s="72"/>
      <c r="K198" s="72"/>
      <c r="L198" s="72"/>
      <c r="M198" s="72"/>
      <c r="N198" s="72"/>
      <c r="O198" s="78"/>
      <c r="P198" s="78"/>
      <c r="Q198" s="72"/>
      <c r="R198" s="72"/>
      <c r="S198" s="75"/>
    </row>
    <row r="199" spans="1:19" ht="12.75" hidden="1">
      <c r="A199" s="72"/>
      <c r="B199" s="72"/>
      <c r="C199" s="72"/>
      <c r="D199" s="72"/>
      <c r="E199" s="72"/>
      <c r="F199" s="72"/>
      <c r="G199" s="72"/>
      <c r="H199" s="72"/>
      <c r="I199" s="72"/>
      <c r="J199" s="72"/>
      <c r="K199" s="72"/>
      <c r="L199" s="72"/>
      <c r="M199" s="72"/>
      <c r="N199" s="72"/>
      <c r="O199" s="78"/>
      <c r="P199" s="78"/>
      <c r="Q199" s="72"/>
      <c r="R199" s="72"/>
      <c r="S199" s="75"/>
    </row>
    <row r="200" spans="1:19" ht="12.75" hidden="1">
      <c r="A200" s="72"/>
      <c r="B200" s="72"/>
      <c r="C200" s="72"/>
      <c r="D200" s="72"/>
      <c r="E200" s="72"/>
      <c r="F200" s="72"/>
      <c r="G200" s="72"/>
      <c r="H200" s="72"/>
      <c r="I200" s="72"/>
      <c r="J200" s="72"/>
      <c r="K200" s="72"/>
      <c r="L200" s="72"/>
      <c r="M200" s="72"/>
      <c r="N200" s="72"/>
      <c r="O200" s="78"/>
      <c r="P200" s="78"/>
      <c r="Q200" s="72"/>
      <c r="R200" s="72"/>
      <c r="S200" s="75"/>
    </row>
    <row r="201" spans="1:19" ht="12.75" hidden="1">
      <c r="A201" s="72"/>
      <c r="B201" s="72"/>
      <c r="C201" s="72"/>
      <c r="D201" s="72"/>
      <c r="E201" s="72"/>
      <c r="F201" s="72"/>
      <c r="G201" s="72"/>
      <c r="H201" s="72"/>
      <c r="I201" s="72"/>
      <c r="J201" s="72"/>
      <c r="K201" s="72"/>
      <c r="L201" s="72"/>
      <c r="M201" s="72"/>
      <c r="N201" s="72"/>
      <c r="O201" s="78"/>
      <c r="P201" s="78"/>
      <c r="Q201" s="72"/>
      <c r="R201" s="72"/>
      <c r="S201" s="75"/>
    </row>
    <row r="202" spans="1:19" ht="12.75" hidden="1">
      <c r="A202" s="72"/>
      <c r="B202" s="72"/>
      <c r="C202" s="72"/>
      <c r="D202" s="72"/>
      <c r="E202" s="72"/>
      <c r="F202" s="72"/>
      <c r="G202" s="72"/>
      <c r="H202" s="72"/>
      <c r="I202" s="72"/>
      <c r="J202" s="72"/>
      <c r="K202" s="72"/>
      <c r="L202" s="72"/>
      <c r="M202" s="72"/>
      <c r="N202" s="72"/>
      <c r="O202" s="78"/>
      <c r="P202" s="78"/>
      <c r="Q202" s="72"/>
      <c r="R202" s="72"/>
      <c r="S202" s="75"/>
    </row>
    <row r="203" spans="1:19" ht="12.75" hidden="1">
      <c r="A203" s="72"/>
      <c r="B203" s="72"/>
      <c r="C203" s="72"/>
      <c r="D203" s="72"/>
      <c r="E203" s="72"/>
      <c r="F203" s="72"/>
      <c r="G203" s="72"/>
      <c r="H203" s="72"/>
      <c r="I203" s="72"/>
      <c r="J203" s="72"/>
      <c r="K203" s="72"/>
      <c r="L203" s="72"/>
      <c r="M203" s="72"/>
      <c r="N203" s="72"/>
      <c r="O203" s="78"/>
      <c r="P203" s="78"/>
      <c r="Q203" s="72"/>
      <c r="R203" s="72"/>
      <c r="S203" s="75"/>
    </row>
    <row r="204" spans="1:19" ht="12.75" hidden="1">
      <c r="A204" s="72"/>
      <c r="B204" s="72"/>
      <c r="C204" s="72"/>
      <c r="D204" s="72"/>
      <c r="E204" s="72"/>
      <c r="F204" s="72"/>
      <c r="G204" s="72"/>
      <c r="H204" s="72"/>
      <c r="I204" s="72"/>
      <c r="J204" s="72"/>
      <c r="K204" s="72"/>
      <c r="L204" s="72"/>
      <c r="M204" s="72"/>
      <c r="N204" s="72"/>
      <c r="O204" s="78"/>
      <c r="P204" s="78"/>
      <c r="Q204" s="72"/>
      <c r="R204" s="72"/>
      <c r="S204" s="75"/>
    </row>
    <row r="205" spans="1:19" ht="12.75" hidden="1">
      <c r="A205" s="72"/>
      <c r="B205" s="72"/>
      <c r="C205" s="72"/>
      <c r="D205" s="72"/>
      <c r="E205" s="72"/>
      <c r="F205" s="72"/>
      <c r="G205" s="72"/>
      <c r="H205" s="72"/>
      <c r="I205" s="72"/>
      <c r="J205" s="72"/>
      <c r="K205" s="72"/>
      <c r="L205" s="72"/>
      <c r="M205" s="72"/>
      <c r="N205" s="72"/>
      <c r="O205" s="78"/>
      <c r="P205" s="78"/>
      <c r="Q205" s="72"/>
      <c r="R205" s="72"/>
      <c r="S205" s="75"/>
    </row>
    <row r="206" spans="1:19" ht="12.75" hidden="1">
      <c r="A206" s="72"/>
      <c r="B206" s="72"/>
      <c r="C206" s="72"/>
      <c r="D206" s="72"/>
      <c r="E206" s="72"/>
      <c r="F206" s="72"/>
      <c r="G206" s="72"/>
      <c r="H206" s="72"/>
      <c r="I206" s="72"/>
      <c r="J206" s="72"/>
      <c r="K206" s="72"/>
      <c r="L206" s="72"/>
      <c r="M206" s="72"/>
      <c r="N206" s="72"/>
      <c r="O206" s="78"/>
      <c r="P206" s="78"/>
      <c r="Q206" s="72"/>
      <c r="R206" s="72"/>
      <c r="S206" s="75"/>
    </row>
    <row r="207" spans="1:19" ht="12.75" hidden="1">
      <c r="A207" s="72"/>
      <c r="B207" s="72"/>
      <c r="C207" s="72"/>
      <c r="D207" s="72"/>
      <c r="E207" s="72"/>
      <c r="F207" s="72"/>
      <c r="G207" s="72"/>
      <c r="H207" s="72"/>
      <c r="I207" s="72"/>
      <c r="J207" s="72"/>
      <c r="K207" s="72"/>
      <c r="L207" s="72"/>
      <c r="M207" s="72"/>
      <c r="N207" s="72"/>
      <c r="O207" s="78"/>
      <c r="P207" s="78"/>
      <c r="Q207" s="72"/>
      <c r="R207" s="72"/>
      <c r="S207" s="75"/>
    </row>
    <row r="208" spans="1:19" ht="12.75" hidden="1">
      <c r="A208" s="72"/>
      <c r="B208" s="72"/>
      <c r="C208" s="72"/>
      <c r="D208" s="72"/>
      <c r="E208" s="72"/>
      <c r="F208" s="72"/>
      <c r="G208" s="72"/>
      <c r="H208" s="72"/>
      <c r="I208" s="72"/>
      <c r="J208" s="72"/>
      <c r="K208" s="72"/>
      <c r="L208" s="72"/>
      <c r="M208" s="72"/>
      <c r="N208" s="72"/>
      <c r="O208" s="78"/>
      <c r="P208" s="78"/>
      <c r="Q208" s="72"/>
      <c r="R208" s="72"/>
      <c r="S208" s="75"/>
    </row>
    <row r="209" spans="1:19" ht="12.75" hidden="1">
      <c r="A209" s="72"/>
      <c r="B209" s="72"/>
      <c r="C209" s="72"/>
      <c r="D209" s="72"/>
      <c r="E209" s="72"/>
      <c r="F209" s="72"/>
      <c r="G209" s="72"/>
      <c r="H209" s="72"/>
      <c r="I209" s="72"/>
      <c r="J209" s="72"/>
      <c r="K209" s="72"/>
      <c r="L209" s="72"/>
      <c r="M209" s="72"/>
      <c r="N209" s="72"/>
      <c r="O209" s="78"/>
      <c r="P209" s="78"/>
      <c r="Q209" s="72"/>
      <c r="R209" s="72"/>
      <c r="S209" s="75"/>
    </row>
    <row r="210" spans="1:19" ht="12.75" hidden="1">
      <c r="A210" s="72"/>
      <c r="B210" s="72"/>
      <c r="C210" s="72"/>
      <c r="D210" s="72"/>
      <c r="E210" s="72"/>
      <c r="F210" s="72"/>
      <c r="G210" s="72"/>
      <c r="H210" s="72"/>
      <c r="I210" s="72"/>
      <c r="J210" s="72"/>
      <c r="K210" s="72"/>
      <c r="L210" s="72"/>
      <c r="M210" s="72"/>
      <c r="N210" s="72"/>
      <c r="O210" s="78"/>
      <c r="P210" s="78"/>
      <c r="Q210" s="72"/>
      <c r="R210" s="72"/>
      <c r="S210" s="75"/>
    </row>
    <row r="211" spans="1:19" ht="12.75" hidden="1">
      <c r="A211" s="72"/>
      <c r="B211" s="72"/>
      <c r="C211" s="72"/>
      <c r="D211" s="72"/>
      <c r="E211" s="72"/>
      <c r="F211" s="72"/>
      <c r="G211" s="72"/>
      <c r="H211" s="72"/>
      <c r="I211" s="72"/>
      <c r="J211" s="72"/>
      <c r="K211" s="72"/>
      <c r="L211" s="72"/>
      <c r="M211" s="72"/>
      <c r="N211" s="72"/>
      <c r="O211" s="78"/>
      <c r="P211" s="78"/>
      <c r="Q211" s="72"/>
      <c r="R211" s="72"/>
      <c r="S211" s="75"/>
    </row>
    <row r="212" spans="1:19" ht="12.75" hidden="1">
      <c r="A212" s="72"/>
      <c r="B212" s="72"/>
      <c r="C212" s="72"/>
      <c r="D212" s="72"/>
      <c r="E212" s="72"/>
      <c r="F212" s="72"/>
      <c r="G212" s="72"/>
      <c r="H212" s="72"/>
      <c r="I212" s="72"/>
      <c r="J212" s="72"/>
      <c r="K212" s="72"/>
      <c r="L212" s="72"/>
      <c r="M212" s="72"/>
      <c r="N212" s="72"/>
      <c r="O212" s="78"/>
      <c r="P212" s="78"/>
      <c r="Q212" s="72"/>
      <c r="R212" s="72"/>
      <c r="S212" s="75"/>
    </row>
    <row r="213" spans="1:19" ht="12.75" hidden="1">
      <c r="A213" s="72"/>
      <c r="B213" s="72"/>
      <c r="C213" s="72"/>
      <c r="D213" s="72"/>
      <c r="E213" s="72"/>
      <c r="F213" s="72"/>
      <c r="G213" s="72"/>
      <c r="H213" s="72"/>
      <c r="I213" s="72"/>
      <c r="J213" s="72"/>
      <c r="K213" s="72"/>
      <c r="L213" s="72"/>
      <c r="M213" s="72"/>
      <c r="N213" s="72"/>
      <c r="O213" s="78"/>
      <c r="P213" s="78"/>
      <c r="Q213" s="72"/>
      <c r="R213" s="72"/>
      <c r="S213" s="75"/>
    </row>
    <row r="214" spans="1:19" ht="12.75" hidden="1">
      <c r="A214" s="72"/>
      <c r="B214" s="72"/>
      <c r="C214" s="72"/>
      <c r="D214" s="72"/>
      <c r="E214" s="72"/>
      <c r="F214" s="72"/>
      <c r="G214" s="72"/>
      <c r="H214" s="72"/>
      <c r="I214" s="72"/>
      <c r="J214" s="72"/>
      <c r="K214" s="72"/>
      <c r="L214" s="72"/>
      <c r="M214" s="72"/>
      <c r="N214" s="72"/>
      <c r="O214" s="78"/>
      <c r="P214" s="78"/>
      <c r="Q214" s="72"/>
      <c r="R214" s="72"/>
      <c r="S214" s="75"/>
    </row>
    <row r="215" spans="1:19" ht="12.75" hidden="1">
      <c r="A215" s="72"/>
      <c r="B215" s="72"/>
      <c r="C215" s="72"/>
      <c r="D215" s="72"/>
      <c r="E215" s="72"/>
      <c r="F215" s="72"/>
      <c r="G215" s="72"/>
      <c r="H215" s="72"/>
      <c r="I215" s="72"/>
      <c r="J215" s="72"/>
      <c r="K215" s="72"/>
      <c r="L215" s="72"/>
      <c r="M215" s="72"/>
      <c r="N215" s="72"/>
      <c r="O215" s="78"/>
      <c r="P215" s="78"/>
      <c r="Q215" s="72"/>
      <c r="R215" s="72"/>
      <c r="S215" s="75"/>
    </row>
    <row r="216" spans="1:19" ht="12.75" hidden="1">
      <c r="A216" s="72"/>
      <c r="B216" s="72"/>
      <c r="C216" s="72"/>
      <c r="D216" s="72"/>
      <c r="E216" s="72"/>
      <c r="F216" s="72"/>
      <c r="G216" s="72"/>
      <c r="H216" s="72"/>
      <c r="I216" s="72"/>
      <c r="J216" s="72"/>
      <c r="K216" s="72"/>
      <c r="L216" s="72"/>
      <c r="M216" s="72"/>
      <c r="N216" s="72"/>
      <c r="O216" s="78"/>
      <c r="P216" s="78"/>
      <c r="Q216" s="72"/>
      <c r="R216" s="72"/>
      <c r="S216" s="75"/>
    </row>
    <row r="217" spans="1:19" ht="12.75" hidden="1">
      <c r="A217" s="72"/>
      <c r="B217" s="72"/>
      <c r="C217" s="72"/>
      <c r="D217" s="72"/>
      <c r="E217" s="72"/>
      <c r="F217" s="72"/>
      <c r="G217" s="72"/>
      <c r="H217" s="72"/>
      <c r="I217" s="72"/>
      <c r="J217" s="72"/>
      <c r="K217" s="72"/>
      <c r="L217" s="72"/>
      <c r="M217" s="72"/>
      <c r="N217" s="72"/>
      <c r="O217" s="78"/>
      <c r="P217" s="78"/>
      <c r="Q217" s="72"/>
      <c r="R217" s="72"/>
      <c r="S217" s="75"/>
    </row>
    <row r="218" spans="1:19" ht="12.75" hidden="1">
      <c r="A218" s="72"/>
      <c r="B218" s="72"/>
      <c r="C218" s="72"/>
      <c r="D218" s="72"/>
      <c r="E218" s="72"/>
      <c r="F218" s="72"/>
      <c r="G218" s="72"/>
      <c r="H218" s="72"/>
      <c r="I218" s="72"/>
      <c r="J218" s="72"/>
      <c r="K218" s="72"/>
      <c r="L218" s="72"/>
      <c r="M218" s="72"/>
      <c r="N218" s="72"/>
      <c r="O218" s="78"/>
      <c r="P218" s="78"/>
      <c r="Q218" s="72"/>
      <c r="R218" s="72"/>
      <c r="S218" s="75"/>
    </row>
    <row r="219" spans="1:19" ht="12.75" hidden="1">
      <c r="A219" s="72"/>
      <c r="B219" s="72"/>
      <c r="C219" s="72"/>
      <c r="D219" s="72"/>
      <c r="E219" s="72"/>
      <c r="F219" s="72"/>
      <c r="G219" s="72"/>
      <c r="H219" s="72"/>
      <c r="I219" s="72"/>
      <c r="J219" s="72"/>
      <c r="K219" s="72"/>
      <c r="L219" s="72"/>
      <c r="M219" s="72"/>
      <c r="N219" s="72"/>
      <c r="O219" s="78"/>
      <c r="P219" s="78"/>
      <c r="Q219" s="72"/>
      <c r="R219" s="72"/>
      <c r="S219" s="75"/>
    </row>
    <row r="220" spans="1:19" ht="12.75" hidden="1">
      <c r="A220" s="72"/>
      <c r="B220" s="72"/>
      <c r="C220" s="72"/>
      <c r="D220" s="72"/>
      <c r="E220" s="72"/>
      <c r="F220" s="72"/>
      <c r="G220" s="72"/>
      <c r="H220" s="72"/>
      <c r="I220" s="72"/>
      <c r="P220" s="78"/>
      <c r="Q220" s="72"/>
      <c r="R220" s="72"/>
      <c r="S220" s="75"/>
    </row>
    <row r="221" spans="1:19" ht="12.75" hidden="1">
      <c r="A221" s="72"/>
      <c r="B221" s="72"/>
      <c r="C221" s="72"/>
      <c r="D221" s="72"/>
      <c r="E221" s="72"/>
      <c r="F221" s="72"/>
      <c r="G221" s="72"/>
      <c r="H221" s="72"/>
      <c r="I221" s="72"/>
      <c r="P221" s="78"/>
      <c r="Q221" s="72"/>
      <c r="R221" s="72"/>
      <c r="S221" s="75"/>
    </row>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sheetData>
  <sheetProtection password="C13D" sheet="1"/>
  <mergeCells count="64">
    <mergeCell ref="J11:O11"/>
    <mergeCell ref="J21:K21"/>
    <mergeCell ref="J17:O17"/>
    <mergeCell ref="N22:O22"/>
    <mergeCell ref="L22:M22"/>
    <mergeCell ref="J5:O5"/>
    <mergeCell ref="J4:O4"/>
    <mergeCell ref="J14:O14"/>
    <mergeCell ref="J8:O8"/>
    <mergeCell ref="J10:O10"/>
    <mergeCell ref="J9:O9"/>
    <mergeCell ref="J12:O12"/>
    <mergeCell ref="J13:O13"/>
    <mergeCell ref="J7:O7"/>
    <mergeCell ref="B28:H28"/>
    <mergeCell ref="J26:O26"/>
    <mergeCell ref="N23:O23"/>
    <mergeCell ref="L25:M25"/>
    <mergeCell ref="L24:M24"/>
    <mergeCell ref="L23:M23"/>
    <mergeCell ref="K22:K25"/>
    <mergeCell ref="N25:O25"/>
    <mergeCell ref="N24:O24"/>
    <mergeCell ref="D60:F60"/>
    <mergeCell ref="F40:G40"/>
    <mergeCell ref="E42:G42"/>
    <mergeCell ref="B55:H55"/>
    <mergeCell ref="B53:H53"/>
    <mergeCell ref="C54:H54"/>
    <mergeCell ref="B27:H27"/>
    <mergeCell ref="B52:H52"/>
    <mergeCell ref="A1:P1"/>
    <mergeCell ref="A2:P3"/>
    <mergeCell ref="D21:D22"/>
    <mergeCell ref="F21:G21"/>
    <mergeCell ref="F15:G15"/>
    <mergeCell ref="E17:G17"/>
    <mergeCell ref="J15:O15"/>
    <mergeCell ref="J20:O20"/>
    <mergeCell ref="A4:A128"/>
    <mergeCell ref="D58:F58"/>
    <mergeCell ref="F115:G115"/>
    <mergeCell ref="E117:G117"/>
    <mergeCell ref="F75:H75"/>
    <mergeCell ref="F96:G96"/>
    <mergeCell ref="F71:G71"/>
    <mergeCell ref="D69:F69"/>
    <mergeCell ref="D71:D72"/>
    <mergeCell ref="B77:H77"/>
    <mergeCell ref="B30:H30"/>
    <mergeCell ref="D46:D47"/>
    <mergeCell ref="F46:G46"/>
    <mergeCell ref="F65:G65"/>
    <mergeCell ref="B102:H102"/>
    <mergeCell ref="E67:G67"/>
    <mergeCell ref="D121:D122"/>
    <mergeCell ref="F121:G121"/>
    <mergeCell ref="P4:P128"/>
    <mergeCell ref="F90:G90"/>
    <mergeCell ref="E92:G92"/>
    <mergeCell ref="D96:D97"/>
    <mergeCell ref="C128:F128"/>
    <mergeCell ref="B127:H127"/>
    <mergeCell ref="C29:H29"/>
  </mergeCells>
  <dataValidations count="8">
    <dataValidation type="list" allowBlank="1" showInputMessage="1" prompt="Select From Dropdown or Type-in" sqref="G56 G6 G31 G81 G106">
      <formula1>signman</formula1>
    </dataValidation>
    <dataValidation type="list" allowBlank="1" showInputMessage="1" showErrorMessage="1" sqref="G8 G83 G58 G33 G108">
      <formula1>signsize</formula1>
    </dataValidation>
    <dataValidation type="list" allowBlank="1" showInputMessage="1" showErrorMessage="1" sqref="G85 G60 G35 G10 G110">
      <formula1>gendesc</formula1>
    </dataValidation>
    <dataValidation type="list" allowBlank="1" showInputMessage="1" prompt="Select From Dropdown or Type-in" sqref="G88 G63 G13 G38 G113">
      <formula1>lamptype</formula1>
    </dataValidation>
    <dataValidation type="list" allowBlank="1" showInputMessage="1" showErrorMessage="1" sqref="E17 E92 E67 E42 E117">
      <formula1>signstyle</formula1>
    </dataValidation>
    <dataValidation type="list" allowBlank="1" showInputMessage="1" showErrorMessage="1" sqref="G19 G94 G69 G44 G119">
      <formula1>transform</formula1>
    </dataValidation>
    <dataValidation allowBlank="1" showInputMessage="1" sqref="G98 F46:G46 F71:G71 F96:G96 G23 G48 G73 F21:G21 G123 F121:G121"/>
    <dataValidation type="list" allowBlank="1" showInputMessage="1" prompt="Select From Dropdown or Type-in" sqref="F65:G65 F15:G15 F40:G40 F90:G90 F115:G115">
      <formula1>lamparch</formula1>
    </dataValidation>
  </dataValidations>
  <printOptions/>
  <pageMargins left="0.5" right="0.5" top="0.75" bottom="0.75" header="0.5" footer="0.5"/>
  <pageSetup horizontalDpi="600" verticalDpi="600" orientation="landscape" paperSize="5" r:id="rId2"/>
  <drawing r:id="rId1"/>
</worksheet>
</file>

<file path=xl/worksheets/sheet5.xml><?xml version="1.0" encoding="utf-8"?>
<worksheet xmlns="http://schemas.openxmlformats.org/spreadsheetml/2006/main" xmlns:r="http://schemas.openxmlformats.org/officeDocument/2006/relationships">
  <sheetPr codeName="Sheet5"/>
  <dimension ref="A1:P50"/>
  <sheetViews>
    <sheetView zoomScalePageLayoutView="0" workbookViewId="0" topLeftCell="A1">
      <selection activeCell="G6" sqref="G6"/>
    </sheetView>
  </sheetViews>
  <sheetFormatPr defaultColWidth="0" defaultRowHeight="12.75" zeroHeight="1"/>
  <cols>
    <col min="1" max="1" width="6.140625" style="12" customWidth="1"/>
    <col min="2" max="2" width="3.140625" style="27" customWidth="1"/>
    <col min="3" max="3" width="14.140625" style="12" customWidth="1"/>
    <col min="4" max="4" width="5.57421875" style="12" customWidth="1"/>
    <col min="5" max="5" width="3.7109375" style="12" customWidth="1"/>
    <col min="6" max="6" width="9.8515625" style="12" customWidth="1"/>
    <col min="7" max="7" width="15.57421875" style="12" customWidth="1"/>
    <col min="8" max="8" width="3.28125" style="12" customWidth="1"/>
    <col min="9" max="9" width="12.140625" style="12" customWidth="1"/>
    <col min="10" max="10" width="2.421875" style="12" customWidth="1"/>
    <col min="11" max="11" width="12.140625" style="12" customWidth="1"/>
    <col min="12" max="12" width="6.421875" style="12" customWidth="1"/>
    <col min="13" max="13" width="29.57421875" style="12" customWidth="1"/>
    <col min="14" max="14" width="12.7109375" style="12" customWidth="1"/>
    <col min="15" max="15" width="4.140625" style="12" customWidth="1"/>
    <col min="16" max="16" width="5.28125" style="12" customWidth="1"/>
    <col min="17" max="16384" width="0" style="12" hidden="1" customWidth="1"/>
  </cols>
  <sheetData>
    <row r="1" spans="1:15" ht="123" customHeight="1">
      <c r="A1" s="221" t="s">
        <v>265</v>
      </c>
      <c r="B1" s="221"/>
      <c r="C1" s="221"/>
      <c r="D1" s="221"/>
      <c r="E1" s="221"/>
      <c r="F1" s="221"/>
      <c r="G1" s="221"/>
      <c r="H1" s="221"/>
      <c r="I1" s="221"/>
      <c r="J1" s="221"/>
      <c r="K1" s="221"/>
      <c r="L1" s="221"/>
      <c r="M1" s="221"/>
      <c r="N1" s="221"/>
      <c r="O1" s="221"/>
    </row>
    <row r="2" spans="1:15" ht="15.75" customHeight="1">
      <c r="A2" s="221"/>
      <c r="B2" s="221"/>
      <c r="C2" s="221"/>
      <c r="D2" s="221"/>
      <c r="E2" s="221"/>
      <c r="F2" s="221"/>
      <c r="G2" s="221"/>
      <c r="H2" s="221"/>
      <c r="I2" s="221"/>
      <c r="J2" s="221"/>
      <c r="K2" s="221"/>
      <c r="L2" s="221"/>
      <c r="M2" s="221"/>
      <c r="N2" s="221"/>
      <c r="O2" s="221"/>
    </row>
    <row r="3" spans="1:16" s="33" customFormat="1" ht="6.75" customHeight="1">
      <c r="A3" s="223"/>
      <c r="B3" s="145"/>
      <c r="C3" s="12"/>
      <c r="D3" s="12"/>
      <c r="E3" s="12"/>
      <c r="F3" s="12"/>
      <c r="G3" s="378"/>
      <c r="H3" s="379"/>
      <c r="I3" s="32"/>
      <c r="J3" s="32"/>
      <c r="K3" s="12"/>
      <c r="L3" s="12"/>
      <c r="M3" s="12"/>
      <c r="N3" s="12"/>
      <c r="O3" s="12"/>
      <c r="P3" s="12"/>
    </row>
    <row r="4" spans="1:8" ht="12.75">
      <c r="A4" s="223"/>
      <c r="B4" s="95" t="s">
        <v>70</v>
      </c>
      <c r="C4" s="95"/>
      <c r="D4" s="95"/>
      <c r="E4" s="95"/>
      <c r="G4" s="379"/>
      <c r="H4" s="379"/>
    </row>
    <row r="5" spans="1:8" ht="5.25" customHeight="1">
      <c r="A5" s="223"/>
      <c r="B5" s="436"/>
      <c r="C5" s="379"/>
      <c r="D5" s="379"/>
      <c r="E5" s="379"/>
      <c r="F5" s="379"/>
      <c r="G5" s="379"/>
      <c r="H5" s="379"/>
    </row>
    <row r="6" spans="1:8" ht="12.75">
      <c r="A6" s="223"/>
      <c r="B6" s="145" t="s">
        <v>5</v>
      </c>
      <c r="C6" s="378" t="s">
        <v>7</v>
      </c>
      <c r="D6" s="379"/>
      <c r="E6" s="379"/>
      <c r="F6" s="380"/>
      <c r="G6" s="213" t="s">
        <v>74</v>
      </c>
      <c r="H6" s="97"/>
    </row>
    <row r="7" spans="1:8" ht="12.75" customHeight="1">
      <c r="A7" s="223"/>
      <c r="C7" s="385" t="s">
        <v>210</v>
      </c>
      <c r="D7" s="433"/>
      <c r="E7" s="433"/>
      <c r="F7" s="433"/>
      <c r="G7" s="433"/>
      <c r="H7" s="433"/>
    </row>
    <row r="8" spans="1:8" ht="12.75">
      <c r="A8" s="223"/>
      <c r="B8" s="145" t="s">
        <v>10</v>
      </c>
      <c r="C8" s="378" t="s">
        <v>75</v>
      </c>
      <c r="D8" s="379"/>
      <c r="E8" s="379"/>
      <c r="F8" s="380"/>
      <c r="G8" s="20"/>
      <c r="H8" s="97" t="s">
        <v>273</v>
      </c>
    </row>
    <row r="9" ht="5.25" customHeight="1">
      <c r="A9" s="223"/>
    </row>
    <row r="10" spans="1:16" s="27" customFormat="1" ht="12.75" customHeight="1">
      <c r="A10" s="223"/>
      <c r="B10" s="145" t="s">
        <v>11</v>
      </c>
      <c r="C10" s="378" t="s">
        <v>422</v>
      </c>
      <c r="D10" s="379"/>
      <c r="E10" s="379"/>
      <c r="F10" s="380"/>
      <c r="G10" s="20"/>
      <c r="H10" s="439" t="s">
        <v>425</v>
      </c>
      <c r="I10" s="387"/>
      <c r="J10" s="345" t="s">
        <v>273</v>
      </c>
      <c r="K10" s="12"/>
      <c r="L10" s="12"/>
      <c r="M10" s="12"/>
      <c r="N10" s="12"/>
      <c r="O10" s="12"/>
      <c r="P10" s="12"/>
    </row>
    <row r="11" spans="1:8" ht="13.5" customHeight="1">
      <c r="A11" s="223"/>
      <c r="B11" s="436"/>
      <c r="C11" s="379"/>
      <c r="D11" s="379"/>
      <c r="E11" s="379"/>
      <c r="F11" s="379"/>
      <c r="G11" s="379"/>
      <c r="H11" s="379"/>
    </row>
    <row r="12" spans="1:16" s="27" customFormat="1" ht="12.75" customHeight="1">
      <c r="A12" s="223"/>
      <c r="B12" s="145" t="s">
        <v>12</v>
      </c>
      <c r="C12" s="378" t="s">
        <v>73</v>
      </c>
      <c r="D12" s="379"/>
      <c r="E12" s="379"/>
      <c r="F12" s="380"/>
      <c r="G12" s="20"/>
      <c r="I12" s="12"/>
      <c r="J12" s="12"/>
      <c r="K12" s="12"/>
      <c r="L12" s="12"/>
      <c r="M12" s="12"/>
      <c r="N12" s="12"/>
      <c r="O12" s="12"/>
      <c r="P12" s="12"/>
    </row>
    <row r="13" spans="1:16" s="27" customFormat="1" ht="16.5" customHeight="1">
      <c r="A13" s="223"/>
      <c r="C13" s="385" t="s">
        <v>211</v>
      </c>
      <c r="D13" s="433"/>
      <c r="E13" s="433"/>
      <c r="F13" s="433"/>
      <c r="G13" s="433"/>
      <c r="H13" s="433"/>
      <c r="I13" s="433"/>
      <c r="J13" s="12"/>
      <c r="K13" s="12"/>
      <c r="L13" s="12"/>
      <c r="M13" s="12"/>
      <c r="N13" s="12"/>
      <c r="O13" s="12"/>
      <c r="P13" s="12"/>
    </row>
    <row r="14" spans="1:9" ht="12.75">
      <c r="A14" s="223"/>
      <c r="B14" s="145" t="s">
        <v>13</v>
      </c>
      <c r="C14" s="378" t="s">
        <v>307</v>
      </c>
      <c r="D14" s="379"/>
      <c r="E14" s="379"/>
      <c r="F14" s="380"/>
      <c r="G14" s="20"/>
      <c r="H14" s="32" t="s">
        <v>39</v>
      </c>
      <c r="I14" s="97" t="s">
        <v>273</v>
      </c>
    </row>
    <row r="15" spans="1:16" s="27" customFormat="1" ht="5.25" customHeight="1">
      <c r="A15" s="223"/>
      <c r="B15" s="436"/>
      <c r="C15" s="379"/>
      <c r="D15" s="379"/>
      <c r="E15" s="379"/>
      <c r="F15" s="379"/>
      <c r="G15" s="379"/>
      <c r="H15" s="379"/>
      <c r="I15" s="12"/>
      <c r="J15" s="244"/>
      <c r="K15" s="12"/>
      <c r="L15" s="12"/>
      <c r="M15" s="12"/>
      <c r="N15" s="12"/>
      <c r="O15" s="12"/>
      <c r="P15" s="12"/>
    </row>
    <row r="16" spans="1:7" ht="12.75">
      <c r="A16" s="223"/>
      <c r="B16" s="145" t="s">
        <v>14</v>
      </c>
      <c r="C16" s="378" t="s">
        <v>93</v>
      </c>
      <c r="D16" s="379"/>
      <c r="E16" s="379"/>
      <c r="F16" s="380"/>
      <c r="G16" s="20"/>
    </row>
    <row r="17" spans="1:10" ht="16.5" customHeight="1">
      <c r="A17" s="223"/>
      <c r="C17" s="385" t="s">
        <v>81</v>
      </c>
      <c r="D17" s="433"/>
      <c r="E17" s="433"/>
      <c r="F17" s="433"/>
      <c r="G17" s="433"/>
      <c r="H17" s="433"/>
      <c r="I17" s="433"/>
      <c r="J17" s="244"/>
    </row>
    <row r="18" spans="1:12" ht="12.75">
      <c r="A18" s="223"/>
      <c r="C18" s="387" t="s">
        <v>309</v>
      </c>
      <c r="D18" s="388"/>
      <c r="E18" s="388"/>
      <c r="F18" s="388"/>
      <c r="G18" s="388"/>
      <c r="H18" s="389"/>
      <c r="I18" s="189"/>
      <c r="J18" s="94" t="str">
        <f>" "&amp;'System Parameters'!$D$14&amp;""</f>
        <v> Feet</v>
      </c>
      <c r="K18" s="203"/>
      <c r="L18" s="96"/>
    </row>
    <row r="19" spans="1:10" ht="12.75" customHeight="1">
      <c r="A19" s="223"/>
      <c r="C19" s="388"/>
      <c r="D19" s="388"/>
      <c r="E19" s="388"/>
      <c r="F19" s="388"/>
      <c r="G19" s="436"/>
      <c r="H19" s="388"/>
      <c r="I19" s="27"/>
      <c r="J19" s="122"/>
    </row>
    <row r="20" spans="1:10" ht="12.75">
      <c r="A20" s="223"/>
      <c r="C20" s="378" t="s">
        <v>308</v>
      </c>
      <c r="D20" s="379"/>
      <c r="E20" s="379"/>
      <c r="F20" s="379"/>
      <c r="G20" s="379"/>
      <c r="H20" s="380"/>
      <c r="I20" s="189"/>
      <c r="J20" s="251" t="s">
        <v>318</v>
      </c>
    </row>
    <row r="21" ht="5.25" customHeight="1">
      <c r="A21" s="223"/>
    </row>
    <row r="22" spans="1:11" ht="12.75">
      <c r="A22" s="223"/>
      <c r="C22" s="381" t="s">
        <v>317</v>
      </c>
      <c r="D22" s="382"/>
      <c r="E22" s="383"/>
      <c r="F22" s="189"/>
      <c r="G22" s="384" t="str">
        <f>" ohms / 1000 "&amp;'System Parameters'!$D$14</f>
        <v> ohms / 1000 Feet</v>
      </c>
      <c r="H22" s="380"/>
      <c r="I22" s="190">
        <f>ROUND(('System Parameters'!$D$6^2)*(F22*(I18/1000)),1)</f>
        <v>0</v>
      </c>
      <c r="J22" s="32" t="s">
        <v>22</v>
      </c>
      <c r="K22" s="32"/>
    </row>
    <row r="23" spans="1:5" ht="5.25" customHeight="1">
      <c r="A23" s="223"/>
      <c r="B23" s="145"/>
      <c r="C23" s="382"/>
      <c r="D23" s="382"/>
      <c r="E23" s="382"/>
    </row>
    <row r="24" spans="1:16" s="27" customFormat="1" ht="12.75" customHeight="1">
      <c r="A24" s="223"/>
      <c r="B24" s="145" t="s">
        <v>289</v>
      </c>
      <c r="C24" s="32" t="s">
        <v>79</v>
      </c>
      <c r="H24" s="12"/>
      <c r="I24" s="366"/>
      <c r="J24" s="434"/>
      <c r="K24" s="435"/>
      <c r="L24" s="97" t="s">
        <v>273</v>
      </c>
      <c r="M24" s="12"/>
      <c r="N24" s="12"/>
      <c r="O24" s="12"/>
      <c r="P24" s="12"/>
    </row>
    <row r="25" spans="1:12" ht="5.25" customHeight="1">
      <c r="A25" s="223"/>
      <c r="B25" s="436"/>
      <c r="C25" s="379"/>
      <c r="D25" s="379"/>
      <c r="E25" s="379"/>
      <c r="F25" s="379"/>
      <c r="K25" s="122"/>
      <c r="L25" s="27"/>
    </row>
    <row r="26" spans="1:13" ht="12.75">
      <c r="A26" s="223"/>
      <c r="C26" s="378" t="s">
        <v>238</v>
      </c>
      <c r="D26" s="379"/>
      <c r="E26" s="379"/>
      <c r="F26" s="379"/>
      <c r="G26" s="379"/>
      <c r="H26" s="379"/>
      <c r="I26" s="379"/>
      <c r="J26" s="380"/>
      <c r="K26" s="227"/>
      <c r="L26" s="32" t="s">
        <v>22</v>
      </c>
      <c r="M26" s="346" t="s">
        <v>427</v>
      </c>
    </row>
    <row r="27" spans="1:12" ht="5.25" customHeight="1">
      <c r="A27" s="223"/>
      <c r="B27" s="436"/>
      <c r="C27" s="379"/>
      <c r="D27" s="379"/>
      <c r="E27" s="379"/>
      <c r="F27" s="379"/>
      <c r="G27" s="379"/>
      <c r="H27" s="379"/>
      <c r="I27" s="379"/>
      <c r="J27" s="379"/>
      <c r="K27" s="379"/>
      <c r="L27" s="379"/>
    </row>
    <row r="28" spans="1:13" ht="12.75">
      <c r="A28" s="223"/>
      <c r="C28" s="378" t="s">
        <v>239</v>
      </c>
      <c r="D28" s="379"/>
      <c r="E28" s="379"/>
      <c r="F28" s="379"/>
      <c r="G28" s="379"/>
      <c r="H28" s="379"/>
      <c r="I28" s="379"/>
      <c r="J28" s="380"/>
      <c r="K28" s="227"/>
      <c r="L28" s="32" t="s">
        <v>22</v>
      </c>
      <c r="M28" s="346" t="s">
        <v>426</v>
      </c>
    </row>
    <row r="29" spans="1:12" ht="5.25" customHeight="1">
      <c r="A29" s="223"/>
      <c r="B29" s="436"/>
      <c r="C29" s="379"/>
      <c r="D29" s="379"/>
      <c r="E29" s="379"/>
      <c r="F29" s="379"/>
      <c r="G29" s="379"/>
      <c r="H29" s="379"/>
      <c r="I29" s="379"/>
      <c r="J29" s="369"/>
      <c r="K29" s="369"/>
      <c r="L29" s="369"/>
    </row>
    <row r="30" spans="1:16" s="34" customFormat="1" ht="12.75" customHeight="1">
      <c r="A30" s="223"/>
      <c r="B30" s="146" t="s">
        <v>38</v>
      </c>
      <c r="C30" s="438" t="s">
        <v>76</v>
      </c>
      <c r="D30" s="379"/>
      <c r="E30" s="379"/>
      <c r="F30" s="379"/>
      <c r="G30" s="379"/>
      <c r="H30" s="380"/>
      <c r="I30" s="36"/>
      <c r="J30" s="369"/>
      <c r="K30" s="369"/>
      <c r="L30" s="369"/>
      <c r="M30" s="12"/>
      <c r="N30" s="12"/>
      <c r="O30" s="12"/>
      <c r="P30" s="12"/>
    </row>
    <row r="31" spans="1:12" ht="16.5" customHeight="1">
      <c r="A31" s="223"/>
      <c r="B31" s="145"/>
      <c r="C31" s="437" t="s">
        <v>216</v>
      </c>
      <c r="D31" s="433"/>
      <c r="E31" s="433"/>
      <c r="F31" s="433"/>
      <c r="G31" s="433"/>
      <c r="H31" s="433"/>
      <c r="I31" s="433"/>
      <c r="J31" s="433"/>
      <c r="K31" s="433"/>
      <c r="L31" s="433"/>
    </row>
    <row r="32" spans="1:12" ht="12.75">
      <c r="A32" s="223"/>
      <c r="B32" s="145" t="s">
        <v>46</v>
      </c>
      <c r="C32" s="378" t="s">
        <v>319</v>
      </c>
      <c r="D32" s="379"/>
      <c r="E32" s="379"/>
      <c r="F32" s="380"/>
      <c r="G32" s="35"/>
      <c r="H32" s="32" t="s">
        <v>22</v>
      </c>
      <c r="I32" s="149"/>
      <c r="J32" s="369"/>
      <c r="K32" s="369"/>
      <c r="L32" s="369"/>
    </row>
    <row r="33" spans="1:12" ht="5.25" customHeight="1">
      <c r="A33" s="223"/>
      <c r="B33" s="387"/>
      <c r="C33" s="379"/>
      <c r="D33" s="379"/>
      <c r="E33" s="379"/>
      <c r="F33" s="379"/>
      <c r="G33" s="379"/>
      <c r="H33" s="379"/>
      <c r="I33" s="379"/>
      <c r="J33" s="369"/>
      <c r="K33" s="369"/>
      <c r="L33" s="369"/>
    </row>
    <row r="34" spans="1:12" ht="12.75">
      <c r="A34" s="223"/>
      <c r="B34" s="145" t="s">
        <v>80</v>
      </c>
      <c r="C34" s="378" t="s">
        <v>77</v>
      </c>
      <c r="D34" s="379"/>
      <c r="E34" s="379"/>
      <c r="F34" s="380"/>
      <c r="G34" s="35">
        <v>0</v>
      </c>
      <c r="H34" s="32" t="s">
        <v>22</v>
      </c>
      <c r="J34" s="369"/>
      <c r="K34" s="369"/>
      <c r="L34" s="369"/>
    </row>
    <row r="35" spans="1:12" ht="16.5" customHeight="1">
      <c r="A35" s="223"/>
      <c r="B35" s="387"/>
      <c r="C35" s="399" t="s">
        <v>218</v>
      </c>
      <c r="D35" s="433"/>
      <c r="E35" s="433"/>
      <c r="F35" s="433"/>
      <c r="G35" s="433"/>
      <c r="H35" s="433"/>
      <c r="I35" s="433"/>
      <c r="J35" s="369"/>
      <c r="K35" s="369"/>
      <c r="L35" s="369"/>
    </row>
    <row r="36" spans="1:15" ht="46.5" customHeight="1">
      <c r="A36" s="223"/>
      <c r="B36" s="379"/>
      <c r="C36" s="432" t="s">
        <v>263</v>
      </c>
      <c r="D36" s="432"/>
      <c r="E36" s="432"/>
      <c r="F36" s="432"/>
      <c r="G36" s="432"/>
      <c r="H36" s="432"/>
      <c r="I36" s="432"/>
      <c r="J36" s="432"/>
      <c r="K36" s="432"/>
      <c r="L36" s="432"/>
      <c r="M36" s="432"/>
      <c r="N36" s="369"/>
      <c r="O36" s="369"/>
    </row>
    <row r="37" spans="1:15" ht="74.25" customHeight="1">
      <c r="A37" s="223"/>
      <c r="B37" s="379"/>
      <c r="C37" s="432" t="s">
        <v>83</v>
      </c>
      <c r="D37" s="432"/>
      <c r="E37" s="432"/>
      <c r="F37" s="432"/>
      <c r="G37" s="432"/>
      <c r="H37" s="432"/>
      <c r="I37" s="432"/>
      <c r="J37" s="432"/>
      <c r="K37" s="432"/>
      <c r="L37" s="432"/>
      <c r="M37" s="432"/>
      <c r="N37" s="369"/>
      <c r="O37" s="369"/>
    </row>
    <row r="38" spans="3:14" ht="12.75">
      <c r="C38" s="27"/>
      <c r="D38" s="27"/>
      <c r="E38" s="27"/>
      <c r="F38" s="27"/>
      <c r="G38" s="27"/>
      <c r="H38" s="27"/>
      <c r="J38" s="27"/>
      <c r="L38" s="116" t="s">
        <v>78</v>
      </c>
      <c r="M38" s="27"/>
      <c r="N38" s="27"/>
    </row>
    <row r="39" spans="3:15" ht="12.75">
      <c r="C39" s="27"/>
      <c r="D39" s="27"/>
      <c r="E39" s="27"/>
      <c r="F39" s="27"/>
      <c r="G39" s="27"/>
      <c r="H39" s="27"/>
      <c r="J39" s="27"/>
      <c r="L39" s="405" t="s">
        <v>320</v>
      </c>
      <c r="M39" s="382"/>
      <c r="N39" s="247">
        <f>I22+K26+K28</f>
        <v>0</v>
      </c>
      <c r="O39" s="116" t="s">
        <v>22</v>
      </c>
    </row>
    <row r="40" spans="3:15" ht="16.5" customHeight="1">
      <c r="C40" s="27"/>
      <c r="D40" s="27"/>
      <c r="E40" s="27"/>
      <c r="F40" s="27"/>
      <c r="G40" s="27"/>
      <c r="H40" s="27"/>
      <c r="I40" s="27"/>
      <c r="J40" s="27"/>
      <c r="K40" s="27"/>
      <c r="L40" s="382"/>
      <c r="M40" s="382"/>
      <c r="N40" s="116"/>
      <c r="O40" s="116"/>
    </row>
    <row r="41" spans="3:15" ht="12.75">
      <c r="C41" s="27"/>
      <c r="D41" s="27"/>
      <c r="E41" s="27"/>
      <c r="F41" s="27"/>
      <c r="G41" s="27"/>
      <c r="H41" s="27"/>
      <c r="I41" s="27"/>
      <c r="J41" s="27"/>
      <c r="K41" s="27"/>
      <c r="L41" s="368" t="s">
        <v>321</v>
      </c>
      <c r="M41" s="380"/>
      <c r="N41" s="21">
        <f>IF(G12="Monitored",G34,0)+G32</f>
        <v>0</v>
      </c>
      <c r="O41" s="116" t="s">
        <v>22</v>
      </c>
    </row>
    <row r="42" spans="3:15" ht="5.25" customHeight="1">
      <c r="C42" s="27"/>
      <c r="D42" s="27"/>
      <c r="E42" s="27"/>
      <c r="F42" s="27"/>
      <c r="G42" s="27"/>
      <c r="H42" s="27"/>
      <c r="I42" s="27"/>
      <c r="J42" s="27"/>
      <c r="K42" s="27"/>
      <c r="L42" s="407"/>
      <c r="M42" s="407"/>
      <c r="N42" s="407"/>
      <c r="O42" s="407"/>
    </row>
    <row r="43" spans="3:15" ht="12.75">
      <c r="C43" s="27"/>
      <c r="D43" s="27"/>
      <c r="E43" s="27"/>
      <c r="F43" s="27"/>
      <c r="G43" s="27"/>
      <c r="H43" s="27"/>
      <c r="I43" s="27"/>
      <c r="J43" s="27"/>
      <c r="K43" s="27"/>
      <c r="L43" s="368" t="s">
        <v>262</v>
      </c>
      <c r="M43" s="380"/>
      <c r="N43" s="21">
        <f>N41+(I30*N39)</f>
        <v>0</v>
      </c>
      <c r="O43" s="116" t="s">
        <v>22</v>
      </c>
    </row>
    <row r="44" spans="2:15" s="299" customFormat="1" ht="6.75" customHeight="1">
      <c r="B44" s="305"/>
      <c r="C44" s="305"/>
      <c r="D44" s="305"/>
      <c r="E44" s="305"/>
      <c r="F44" s="305"/>
      <c r="G44" s="305"/>
      <c r="H44" s="305"/>
      <c r="I44" s="305"/>
      <c r="J44" s="305"/>
      <c r="K44" s="305"/>
      <c r="L44" s="314"/>
      <c r="M44" s="297"/>
      <c r="N44" s="313"/>
      <c r="O44" s="314"/>
    </row>
    <row r="45" s="310" customFormat="1" ht="24" customHeight="1">
      <c r="A45" s="301" t="s">
        <v>401</v>
      </c>
    </row>
    <row r="46" ht="12.75" hidden="1">
      <c r="B46" s="12"/>
    </row>
    <row r="47" ht="12.75" hidden="1">
      <c r="B47" s="12"/>
    </row>
    <row r="48" ht="12.75" hidden="1">
      <c r="B48" s="12"/>
    </row>
    <row r="49" ht="12.75" hidden="1">
      <c r="B49" s="12"/>
    </row>
    <row r="50" ht="12.75" hidden="1">
      <c r="B50" s="12"/>
    </row>
  </sheetData>
  <sheetProtection password="C13D" sheet="1"/>
  <mergeCells count="40">
    <mergeCell ref="C10:F10"/>
    <mergeCell ref="C12:F12"/>
    <mergeCell ref="C28:J28"/>
    <mergeCell ref="B27:L27"/>
    <mergeCell ref="B5:F5"/>
    <mergeCell ref="B29:I29"/>
    <mergeCell ref="C13:I13"/>
    <mergeCell ref="C17:I17"/>
    <mergeCell ref="G3:H5"/>
    <mergeCell ref="B15:H15"/>
    <mergeCell ref="C18:H19"/>
    <mergeCell ref="H10:I10"/>
    <mergeCell ref="C6:F6"/>
    <mergeCell ref="C16:F16"/>
    <mergeCell ref="C14:F14"/>
    <mergeCell ref="C7:H7"/>
    <mergeCell ref="C8:F8"/>
    <mergeCell ref="C32:F32"/>
    <mergeCell ref="C31:L31"/>
    <mergeCell ref="C30:H30"/>
    <mergeCell ref="J29:L30"/>
    <mergeCell ref="C26:J26"/>
    <mergeCell ref="I24:K24"/>
    <mergeCell ref="G22:H22"/>
    <mergeCell ref="B11:H11"/>
    <mergeCell ref="B33:I33"/>
    <mergeCell ref="L43:M43"/>
    <mergeCell ref="C37:M37"/>
    <mergeCell ref="B35:B37"/>
    <mergeCell ref="B25:F25"/>
    <mergeCell ref="C20:H20"/>
    <mergeCell ref="C22:E23"/>
    <mergeCell ref="N36:O37"/>
    <mergeCell ref="C36:M36"/>
    <mergeCell ref="L39:M40"/>
    <mergeCell ref="C35:I35"/>
    <mergeCell ref="L41:M41"/>
    <mergeCell ref="L42:O42"/>
    <mergeCell ref="J32:L35"/>
    <mergeCell ref="C34:F34"/>
  </mergeCells>
  <dataValidations count="8">
    <dataValidation allowBlank="1" showInputMessage="1" sqref="G6"/>
    <dataValidation type="list" allowBlank="1" showInputMessage="1" prompt="Select From Dropdown or Type-in" sqref="G10">
      <formula1>lampwatt</formula1>
    </dataValidation>
    <dataValidation type="list" allowBlank="1" showInputMessage="1" showErrorMessage="1" sqref="G12">
      <formula1>monitor</formula1>
    </dataValidation>
    <dataValidation type="list" allowBlank="1" showInputMessage="1" showErrorMessage="1" sqref="G16">
      <formula1>yesno</formula1>
    </dataValidation>
    <dataValidation type="list" allowBlank="1" showInputMessage="1" showErrorMessage="1" sqref="I20">
      <formula1>gauge2</formula1>
    </dataValidation>
    <dataValidation type="list" allowBlank="1" showInputMessage="1" prompt="Select From Dropdown or Type-in" sqref="G14">
      <formula1>watts2</formula1>
    </dataValidation>
    <dataValidation type="list" allowBlank="1" showInputMessage="1" prompt="Select From Dropdown or Type-in" sqref="G8">
      <formula1>signman</formula1>
    </dataValidation>
    <dataValidation type="list" allowBlank="1" showInputMessage="1" showErrorMessage="1" prompt="Select From Dropdown or Type-in" sqref="I24:K24">
      <formula1>pulsing</formula1>
    </dataValidation>
  </dataValidation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11"/>
  <dimension ref="A1:O43"/>
  <sheetViews>
    <sheetView zoomScalePageLayoutView="0" workbookViewId="0" topLeftCell="A1">
      <selection activeCell="G4" sqref="G4"/>
    </sheetView>
  </sheetViews>
  <sheetFormatPr defaultColWidth="0" defaultRowHeight="12.75" zeroHeight="1"/>
  <cols>
    <col min="1" max="1" width="7.00390625" style="12" customWidth="1"/>
    <col min="2" max="2" width="3.140625" style="27" customWidth="1"/>
    <col min="3" max="3" width="14.140625" style="12" customWidth="1"/>
    <col min="4" max="4" width="5.57421875" style="12" customWidth="1"/>
    <col min="5" max="5" width="3.7109375" style="12" customWidth="1"/>
    <col min="6" max="6" width="10.421875" style="12" customWidth="1"/>
    <col min="7" max="7" width="17.421875" style="12" customWidth="1"/>
    <col min="8" max="8" width="4.00390625" style="12" customWidth="1"/>
    <col min="9" max="9" width="13.28125" style="12" customWidth="1"/>
    <col min="10" max="10" width="2.421875" style="12" customWidth="1"/>
    <col min="11" max="11" width="12.140625" style="12" customWidth="1"/>
    <col min="12" max="12" width="1.8515625" style="12" customWidth="1"/>
    <col min="13" max="13" width="25.28125" style="12" customWidth="1"/>
    <col min="14" max="14" width="17.421875" style="12" customWidth="1"/>
    <col min="15" max="15" width="9.57421875" style="12" customWidth="1"/>
    <col min="16" max="16384" width="0" style="12" hidden="1" customWidth="1"/>
  </cols>
  <sheetData>
    <row r="1" spans="2:15" ht="108.75" customHeight="1">
      <c r="B1" s="226"/>
      <c r="C1" s="226"/>
      <c r="D1" s="226"/>
      <c r="E1" s="226"/>
      <c r="F1" s="226"/>
      <c r="G1" s="226"/>
      <c r="H1" s="226"/>
      <c r="I1" s="226"/>
      <c r="J1" s="226"/>
      <c r="K1" s="226"/>
      <c r="L1" s="226"/>
      <c r="M1" s="226"/>
      <c r="N1" s="226"/>
      <c r="O1" s="226"/>
    </row>
    <row r="2" spans="1:15" s="37" customFormat="1" ht="15">
      <c r="A2" s="226" t="s">
        <v>266</v>
      </c>
      <c r="B2" s="226"/>
      <c r="C2" s="226"/>
      <c r="D2" s="226"/>
      <c r="E2" s="226"/>
      <c r="F2" s="226"/>
      <c r="G2" s="226"/>
      <c r="H2" s="226"/>
      <c r="I2" s="226"/>
      <c r="J2" s="226"/>
      <c r="K2" s="226"/>
      <c r="L2" s="226"/>
      <c r="M2" s="226"/>
      <c r="N2" s="226"/>
      <c r="O2" s="226"/>
    </row>
    <row r="3" spans="2:11" ht="5.25" customHeight="1">
      <c r="B3" s="95"/>
      <c r="C3" s="95"/>
      <c r="D3" s="95"/>
      <c r="E3" s="95"/>
      <c r="H3" s="122"/>
      <c r="I3" s="122"/>
      <c r="J3" s="122"/>
      <c r="K3" s="122"/>
    </row>
    <row r="4" spans="2:8" ht="12.75">
      <c r="B4" s="145" t="s">
        <v>5</v>
      </c>
      <c r="C4" s="32" t="s">
        <v>7</v>
      </c>
      <c r="G4" s="213" t="s">
        <v>250</v>
      </c>
      <c r="H4" s="97"/>
    </row>
    <row r="5" spans="2:13" ht="15" customHeight="1">
      <c r="B5" s="145"/>
      <c r="C5" s="347" t="s">
        <v>219</v>
      </c>
      <c r="D5" s="157"/>
      <c r="E5" s="157"/>
      <c r="F5" s="157"/>
      <c r="G5" s="157"/>
      <c r="H5" s="157"/>
      <c r="I5" s="157"/>
      <c r="J5" s="157"/>
      <c r="K5" s="157"/>
      <c r="L5" s="157"/>
      <c r="M5" s="157"/>
    </row>
    <row r="6" spans="2:13" ht="12.75">
      <c r="B6" s="145" t="s">
        <v>10</v>
      </c>
      <c r="C6" s="32" t="s">
        <v>75</v>
      </c>
      <c r="G6" s="20"/>
      <c r="H6" s="97" t="s">
        <v>273</v>
      </c>
      <c r="I6" s="96"/>
      <c r="J6" s="96"/>
      <c r="K6" s="96"/>
      <c r="L6" s="96"/>
      <c r="M6" s="96"/>
    </row>
    <row r="7" spans="7:13" ht="5.25" customHeight="1">
      <c r="G7" s="122"/>
      <c r="I7" s="96"/>
      <c r="J7" s="96"/>
      <c r="K7" s="96"/>
      <c r="L7" s="96"/>
      <c r="M7" s="96"/>
    </row>
    <row r="8" spans="1:15" s="27" customFormat="1" ht="12.75" customHeight="1">
      <c r="A8" s="12"/>
      <c r="B8" s="145" t="s">
        <v>11</v>
      </c>
      <c r="C8" s="32" t="s">
        <v>422</v>
      </c>
      <c r="G8" s="20"/>
      <c r="H8" s="32" t="s">
        <v>425</v>
      </c>
      <c r="J8" s="97" t="s">
        <v>273</v>
      </c>
      <c r="L8" s="151"/>
      <c r="M8" s="152"/>
      <c r="N8" s="12"/>
      <c r="O8" s="12"/>
    </row>
    <row r="9" spans="1:15" s="27" customFormat="1" ht="15" customHeight="1">
      <c r="A9" s="12"/>
      <c r="C9" s="348" t="s">
        <v>220</v>
      </c>
      <c r="D9" s="229"/>
      <c r="E9" s="229"/>
      <c r="F9" s="229"/>
      <c r="G9" s="229"/>
      <c r="H9" s="229"/>
      <c r="I9" s="229"/>
      <c r="J9" s="229"/>
      <c r="K9" s="229"/>
      <c r="L9" s="229"/>
      <c r="M9" s="152"/>
      <c r="N9" s="12"/>
      <c r="O9" s="12"/>
    </row>
    <row r="10" spans="1:15" s="27" customFormat="1" ht="12.75" customHeight="1">
      <c r="A10" s="12"/>
      <c r="B10" s="145" t="s">
        <v>104</v>
      </c>
      <c r="C10" s="32" t="s">
        <v>79</v>
      </c>
      <c r="G10" s="20"/>
      <c r="H10" s="97" t="s">
        <v>273</v>
      </c>
      <c r="I10" s="150"/>
      <c r="N10" s="12"/>
      <c r="O10" s="12"/>
    </row>
    <row r="11" spans="3:13" ht="15" customHeight="1">
      <c r="C11" s="349" t="s">
        <v>240</v>
      </c>
      <c r="D11" s="222"/>
      <c r="E11" s="222"/>
      <c r="F11" s="222"/>
      <c r="G11" s="222"/>
      <c r="H11" s="222"/>
      <c r="I11" s="222"/>
      <c r="J11" s="222"/>
      <c r="K11" s="222"/>
      <c r="L11" s="222"/>
      <c r="M11" s="222"/>
    </row>
    <row r="12" spans="3:13" ht="12.75" customHeight="1">
      <c r="C12" s="87" t="s">
        <v>264</v>
      </c>
      <c r="I12" s="214">
        <v>0</v>
      </c>
      <c r="J12" s="32" t="s">
        <v>22</v>
      </c>
      <c r="K12" s="153"/>
      <c r="M12" s="346" t="s">
        <v>428</v>
      </c>
    </row>
    <row r="13" spans="2:7" ht="12.75">
      <c r="B13" s="145" t="s">
        <v>13</v>
      </c>
      <c r="C13" s="32" t="s">
        <v>93</v>
      </c>
      <c r="G13" s="20"/>
    </row>
    <row r="14" ht="15" customHeight="1">
      <c r="C14" s="349" t="s">
        <v>81</v>
      </c>
    </row>
    <row r="15" spans="3:11" ht="12.75">
      <c r="C15" s="387" t="s">
        <v>309</v>
      </c>
      <c r="D15" s="388"/>
      <c r="E15" s="388"/>
      <c r="F15" s="388"/>
      <c r="G15" s="388"/>
      <c r="H15" s="154"/>
      <c r="I15" s="189"/>
      <c r="J15" s="241" t="str">
        <f>" "&amp;'System Parameters'!$D$14&amp;""</f>
        <v> Feet</v>
      </c>
      <c r="K15" s="203"/>
    </row>
    <row r="16" spans="3:11" ht="12.75" customHeight="1">
      <c r="C16" s="388"/>
      <c r="D16" s="388"/>
      <c r="E16" s="388"/>
      <c r="F16" s="388"/>
      <c r="G16" s="388"/>
      <c r="I16" s="122"/>
      <c r="J16" s="122"/>
      <c r="K16" s="96"/>
    </row>
    <row r="17" spans="3:11" ht="12.75">
      <c r="C17" s="32" t="s">
        <v>308</v>
      </c>
      <c r="G17" s="154"/>
      <c r="H17" s="154"/>
      <c r="I17" s="189"/>
      <c r="J17" s="251" t="s">
        <v>318</v>
      </c>
      <c r="K17" s="96"/>
    </row>
    <row r="18" spans="9:11" ht="5.25" customHeight="1">
      <c r="I18" s="122"/>
      <c r="J18" s="122"/>
      <c r="K18" s="96"/>
    </row>
    <row r="19" spans="3:10" ht="12.75" customHeight="1">
      <c r="C19" s="32" t="s">
        <v>317</v>
      </c>
      <c r="F19" s="189"/>
      <c r="G19" s="384" t="str">
        <f>" ohms / 1000 "&amp;'System Parameters'!$D$14</f>
        <v> ohms / 1000 Feet</v>
      </c>
      <c r="H19" s="441"/>
      <c r="I19" s="190">
        <f>ROUND(('System Parameters'!$D$6^2)*(F19*(I15/1000)),1)</f>
        <v>0</v>
      </c>
      <c r="J19" s="32" t="s">
        <v>22</v>
      </c>
    </row>
    <row r="20" ht="5.25" customHeight="1">
      <c r="G20" s="122"/>
    </row>
    <row r="21" spans="2:12" ht="12.75">
      <c r="B21" s="145" t="s">
        <v>14</v>
      </c>
      <c r="C21" s="32" t="s">
        <v>304</v>
      </c>
      <c r="G21" s="189">
        <f>G8+I12+I19</f>
        <v>0</v>
      </c>
      <c r="H21" s="32" t="s">
        <v>94</v>
      </c>
      <c r="I21" s="96"/>
      <c r="L21" s="149"/>
    </row>
    <row r="22" spans="7:12" ht="5.25" customHeight="1">
      <c r="G22" s="122"/>
      <c r="I22" s="96"/>
      <c r="L22" s="149"/>
    </row>
    <row r="23" spans="2:12" ht="12.75">
      <c r="B23" s="146" t="s">
        <v>15</v>
      </c>
      <c r="C23" s="32" t="s">
        <v>307</v>
      </c>
      <c r="G23" s="20"/>
      <c r="H23" s="32" t="s">
        <v>39</v>
      </c>
      <c r="I23" s="97" t="s">
        <v>273</v>
      </c>
      <c r="L23" s="149"/>
    </row>
    <row r="24" spans="7:12" ht="5.25" customHeight="1">
      <c r="G24" s="122"/>
      <c r="I24" s="96"/>
      <c r="L24" s="149"/>
    </row>
    <row r="25" spans="2:12" ht="12.75">
      <c r="B25" s="145"/>
      <c r="C25" s="32" t="s">
        <v>305</v>
      </c>
      <c r="G25" s="332">
        <f>IF(G21,VLOOKUP(G23,variables!$L$5:$M$17,2,FALSE),0)</f>
        <v>0</v>
      </c>
      <c r="H25" s="32" t="s">
        <v>94</v>
      </c>
      <c r="I25" s="346" t="s">
        <v>429</v>
      </c>
      <c r="L25" s="149"/>
    </row>
    <row r="26" spans="7:12" ht="5.25" customHeight="1">
      <c r="G26" s="122"/>
      <c r="I26" s="96"/>
      <c r="L26" s="149"/>
    </row>
    <row r="27" spans="1:15" s="34" customFormat="1" ht="12.75">
      <c r="A27" s="12"/>
      <c r="B27" s="145" t="s">
        <v>38</v>
      </c>
      <c r="C27" s="103" t="s">
        <v>82</v>
      </c>
      <c r="D27" s="22"/>
      <c r="E27" s="22"/>
      <c r="F27" s="22"/>
      <c r="G27" s="155"/>
      <c r="H27" s="155"/>
      <c r="I27" s="20"/>
      <c r="J27" s="22"/>
      <c r="K27" s="22"/>
      <c r="L27" s="156"/>
      <c r="M27" s="12"/>
      <c r="N27" s="12"/>
      <c r="O27" s="12"/>
    </row>
    <row r="28" spans="3:12" ht="16.5" customHeight="1">
      <c r="C28" s="350" t="s">
        <v>216</v>
      </c>
      <c r="D28" s="228"/>
      <c r="E28" s="228"/>
      <c r="F28" s="222"/>
      <c r="G28" s="222"/>
      <c r="H28" s="222"/>
      <c r="I28" s="222"/>
      <c r="J28" s="222"/>
      <c r="K28" s="222"/>
      <c r="L28" s="157"/>
    </row>
    <row r="29" spans="2:9" ht="12.75">
      <c r="B29" s="145" t="s">
        <v>46</v>
      </c>
      <c r="C29" s="378" t="s">
        <v>319</v>
      </c>
      <c r="D29" s="379"/>
      <c r="E29" s="379"/>
      <c r="F29" s="380"/>
      <c r="G29" s="35"/>
      <c r="H29" s="32" t="s">
        <v>22</v>
      </c>
      <c r="I29" s="149"/>
    </row>
    <row r="30" spans="7:12" ht="5.25" customHeight="1">
      <c r="G30" s="122"/>
      <c r="I30" s="158"/>
      <c r="J30" s="158"/>
      <c r="K30" s="158"/>
      <c r="L30" s="158"/>
    </row>
    <row r="31" spans="1:15" s="27" customFormat="1" ht="12.75" customHeight="1">
      <c r="A31" s="12"/>
      <c r="B31" s="145" t="s">
        <v>80</v>
      </c>
      <c r="C31" s="32" t="s">
        <v>73</v>
      </c>
      <c r="G31" s="20"/>
      <c r="I31" s="158"/>
      <c r="M31" s="12"/>
      <c r="N31" s="12"/>
      <c r="O31" s="12"/>
    </row>
    <row r="32" spans="1:15" s="27" customFormat="1" ht="14.25" customHeight="1">
      <c r="A32" s="12"/>
      <c r="C32" s="349" t="s">
        <v>211</v>
      </c>
      <c r="D32" s="222"/>
      <c r="E32" s="222"/>
      <c r="F32" s="222"/>
      <c r="G32" s="222"/>
      <c r="H32" s="222"/>
      <c r="I32" s="222"/>
      <c r="J32" s="222"/>
      <c r="L32" s="222"/>
      <c r="M32" s="12"/>
      <c r="N32" s="12"/>
      <c r="O32" s="12"/>
    </row>
    <row r="33" spans="2:12" ht="12.75">
      <c r="B33" s="145" t="s">
        <v>394</v>
      </c>
      <c r="C33" s="32" t="s">
        <v>77</v>
      </c>
      <c r="G33" s="35">
        <v>0</v>
      </c>
      <c r="H33" s="32" t="s">
        <v>22</v>
      </c>
      <c r="I33" s="97" t="s">
        <v>315</v>
      </c>
      <c r="K33" s="158"/>
      <c r="L33" s="158"/>
    </row>
    <row r="34" spans="3:12" ht="14.25" customHeight="1">
      <c r="C34" s="349" t="s">
        <v>218</v>
      </c>
      <c r="G34" s="122"/>
      <c r="I34" s="159"/>
      <c r="J34" s="158"/>
      <c r="K34" s="158"/>
      <c r="L34" s="158"/>
    </row>
    <row r="35" spans="3:5" ht="12.75" customHeight="1">
      <c r="C35" s="13"/>
      <c r="D35" s="95"/>
      <c r="E35" s="95"/>
    </row>
    <row r="36" spans="2:14" ht="12.75">
      <c r="B36" s="436"/>
      <c r="C36" s="369"/>
      <c r="D36" s="369"/>
      <c r="E36" s="369"/>
      <c r="F36" s="369"/>
      <c r="G36" s="369"/>
      <c r="H36" s="369"/>
      <c r="I36" s="369"/>
      <c r="J36" s="369"/>
      <c r="K36" s="116" t="s">
        <v>78</v>
      </c>
      <c r="L36" s="122"/>
      <c r="M36" s="122"/>
      <c r="N36" s="122"/>
    </row>
    <row r="37" spans="2:15" ht="12.75">
      <c r="B37" s="369"/>
      <c r="C37" s="369"/>
      <c r="D37" s="369"/>
      <c r="E37" s="369"/>
      <c r="F37" s="369"/>
      <c r="G37" s="369"/>
      <c r="H37" s="369"/>
      <c r="I37" s="369"/>
      <c r="J37" s="369"/>
      <c r="K37" s="405" t="s">
        <v>398</v>
      </c>
      <c r="L37" s="405"/>
      <c r="M37" s="405"/>
      <c r="N37" s="21">
        <f>G21+G25</f>
        <v>0</v>
      </c>
      <c r="O37" s="116" t="s">
        <v>22</v>
      </c>
    </row>
    <row r="38" spans="2:14" ht="17.25" customHeight="1">
      <c r="B38" s="369"/>
      <c r="C38" s="369"/>
      <c r="D38" s="369"/>
      <c r="E38" s="369"/>
      <c r="F38" s="369"/>
      <c r="G38" s="369"/>
      <c r="H38" s="369"/>
      <c r="I38" s="369"/>
      <c r="J38" s="369"/>
      <c r="K38" s="405"/>
      <c r="L38" s="405"/>
      <c r="M38" s="405"/>
      <c r="N38" s="116"/>
    </row>
    <row r="39" spans="2:15" ht="12.75">
      <c r="B39" s="369"/>
      <c r="C39" s="369"/>
      <c r="D39" s="369"/>
      <c r="E39" s="369"/>
      <c r="F39" s="369"/>
      <c r="G39" s="369"/>
      <c r="H39" s="369"/>
      <c r="I39" s="369"/>
      <c r="J39" s="369"/>
      <c r="K39" s="116" t="s">
        <v>321</v>
      </c>
      <c r="L39" s="116"/>
      <c r="M39" s="116"/>
      <c r="N39" s="21">
        <f>IF(G31="Monitored",G33,0)+G29</f>
        <v>0</v>
      </c>
      <c r="O39" s="116" t="s">
        <v>22</v>
      </c>
    </row>
    <row r="40" spans="2:14" ht="12.75">
      <c r="B40" s="369"/>
      <c r="C40" s="369"/>
      <c r="D40" s="369"/>
      <c r="E40" s="369"/>
      <c r="F40" s="369"/>
      <c r="G40" s="369"/>
      <c r="H40" s="369"/>
      <c r="I40" s="369"/>
      <c r="J40" s="369"/>
      <c r="K40" s="122"/>
      <c r="L40" s="122"/>
      <c r="M40" s="122"/>
      <c r="N40" s="122"/>
    </row>
    <row r="41" spans="2:15" ht="12.75">
      <c r="B41" s="369"/>
      <c r="C41" s="369"/>
      <c r="D41" s="369"/>
      <c r="E41" s="369"/>
      <c r="F41" s="369"/>
      <c r="G41" s="369"/>
      <c r="H41" s="369"/>
      <c r="I41" s="369"/>
      <c r="J41" s="369"/>
      <c r="K41" s="440" t="s">
        <v>267</v>
      </c>
      <c r="L41" s="440"/>
      <c r="M41" s="440"/>
      <c r="N41" s="21">
        <f>N39+(I27*N37)</f>
        <v>0</v>
      </c>
      <c r="O41" s="116" t="s">
        <v>22</v>
      </c>
    </row>
    <row r="42" spans="11:15" s="299" customFormat="1" ht="6.75" customHeight="1">
      <c r="K42" s="312"/>
      <c r="L42" s="312"/>
      <c r="M42" s="312"/>
      <c r="N42" s="313"/>
      <c r="O42" s="314"/>
    </row>
    <row r="43" s="310" customFormat="1" ht="21.75" customHeight="1">
      <c r="A43" s="301" t="s">
        <v>401</v>
      </c>
    </row>
    <row r="44" ht="12.75" hidden="1"/>
    <row r="45" ht="12.75" hidden="1"/>
    <row r="46" ht="12.75" hidden="1"/>
    <row r="47" ht="12.75" hidden="1"/>
    <row r="48" ht="12.75" hidden="1"/>
    <row r="49" ht="12.75" hidden="1"/>
    <row r="50" ht="12.75" hidden="1"/>
    <row r="51" ht="12.75" hidden="1"/>
    <row r="52" ht="12.75" hidden="1"/>
    <row r="53" ht="12.75" hidden="1"/>
    <row r="54" ht="12.75" hidden="1"/>
  </sheetData>
  <sheetProtection password="C13D" sheet="1"/>
  <mergeCells count="6">
    <mergeCell ref="C15:G16"/>
    <mergeCell ref="K41:M41"/>
    <mergeCell ref="B36:J41"/>
    <mergeCell ref="G19:H19"/>
    <mergeCell ref="C29:F29"/>
    <mergeCell ref="K37:M38"/>
  </mergeCells>
  <dataValidations count="8">
    <dataValidation type="list" allowBlank="1" showInputMessage="1" showErrorMessage="1" prompt="Select From Dropdown or Type-in" sqref="G6">
      <formula1>signman</formula1>
    </dataValidation>
    <dataValidation type="list" allowBlank="1" showInputMessage="1" showErrorMessage="1" sqref="G31">
      <formula1>monitor</formula1>
    </dataValidation>
    <dataValidation type="list" allowBlank="1" showInputMessage="1" showErrorMessage="1" sqref="G13">
      <formula1>yesno</formula1>
    </dataValidation>
    <dataValidation type="list" allowBlank="1" showInputMessage="1" showErrorMessage="1" sqref="I17">
      <formula1>gauge2</formula1>
    </dataValidation>
    <dataValidation type="list" allowBlank="1" showInputMessage="1" prompt="Select From Dropdown or Type-in" sqref="G8 G23">
      <formula1>watts2</formula1>
    </dataValidation>
    <dataValidation type="list" allowBlank="1" showInputMessage="1" prompt="Select From Dropdown or Type-in" sqref="G10">
      <formula1>fpulsing</formula1>
    </dataValidation>
    <dataValidation allowBlank="1" showInputMessage="1" sqref="G4"/>
    <dataValidation allowBlank="1" showInputMessage="1" showErrorMessage="1" prompt="Type in value" sqref="G33"/>
  </dataValidations>
  <printOptions/>
  <pageMargins left="0.75" right="0.75" top="1" bottom="1" header="0.5" footer="0.5"/>
  <pageSetup horizontalDpi="600" verticalDpi="600" orientation="portrait" r:id="rId2"/>
  <ignoredErrors>
    <ignoredError sqref="G25" unlockedFormula="1"/>
  </ignoredErrors>
  <drawing r:id="rId1"/>
</worksheet>
</file>

<file path=xl/worksheets/sheet7.xml><?xml version="1.0" encoding="utf-8"?>
<worksheet xmlns="http://schemas.openxmlformats.org/spreadsheetml/2006/main" xmlns:r="http://schemas.openxmlformats.org/officeDocument/2006/relationships">
  <sheetPr codeName="Sheet6"/>
  <dimension ref="A1:X140"/>
  <sheetViews>
    <sheetView zoomScalePageLayoutView="0" workbookViewId="0" topLeftCell="A1">
      <selection activeCell="A1" sqref="A1:K2"/>
    </sheetView>
  </sheetViews>
  <sheetFormatPr defaultColWidth="0.13671875" defaultRowHeight="12.75" zeroHeight="1"/>
  <cols>
    <col min="1" max="1" width="6.421875" style="12" customWidth="1"/>
    <col min="2" max="2" width="3.140625" style="27" customWidth="1"/>
    <col min="3" max="3" width="30.00390625" style="12" customWidth="1"/>
    <col min="4" max="4" width="16.8515625" style="12" customWidth="1"/>
    <col min="5" max="5" width="6.421875" style="12" customWidth="1"/>
    <col min="6" max="6" width="13.00390625" style="12" customWidth="1"/>
    <col min="7" max="7" width="21.421875" style="12" customWidth="1"/>
    <col min="8" max="8" width="7.00390625" style="12" customWidth="1"/>
    <col min="9" max="9" width="14.28125" style="12" customWidth="1"/>
    <col min="10" max="10" width="4.00390625" style="12" customWidth="1"/>
    <col min="11" max="11" width="28.7109375" style="12" customWidth="1"/>
    <col min="12" max="12" width="6.00390625" style="12" hidden="1" customWidth="1"/>
    <col min="13" max="13" width="4.8515625" style="12" hidden="1" customWidth="1"/>
    <col min="14" max="14" width="2.421875" style="12" hidden="1" customWidth="1"/>
    <col min="15" max="15" width="31.140625" style="12" hidden="1" customWidth="1"/>
    <col min="16" max="16" width="13.57421875" style="12" hidden="1" customWidth="1"/>
    <col min="17" max="255" width="0" style="12" hidden="1" customWidth="1"/>
    <col min="256" max="16384" width="0.13671875" style="12" customWidth="1"/>
  </cols>
  <sheetData>
    <row r="1" spans="1:24" ht="102" customHeight="1">
      <c r="A1" s="442" t="s">
        <v>84</v>
      </c>
      <c r="B1" s="442"/>
      <c r="C1" s="442"/>
      <c r="D1" s="442"/>
      <c r="E1" s="442"/>
      <c r="F1" s="442"/>
      <c r="G1" s="442"/>
      <c r="H1" s="442"/>
      <c r="I1" s="442"/>
      <c r="J1" s="442"/>
      <c r="K1" s="442"/>
      <c r="U1" s="70"/>
      <c r="V1" s="70"/>
      <c r="W1" s="70"/>
      <c r="X1" s="70"/>
    </row>
    <row r="2" spans="1:24" ht="15.75">
      <c r="A2" s="442"/>
      <c r="B2" s="442"/>
      <c r="C2" s="442"/>
      <c r="D2" s="442"/>
      <c r="E2" s="442"/>
      <c r="F2" s="442"/>
      <c r="G2" s="442"/>
      <c r="H2" s="442"/>
      <c r="I2" s="442"/>
      <c r="J2" s="442"/>
      <c r="K2" s="442"/>
      <c r="L2" s="31"/>
      <c r="M2" s="31"/>
      <c r="N2" s="31"/>
      <c r="O2" s="31"/>
      <c r="P2" s="31"/>
      <c r="Q2" s="31"/>
      <c r="U2" s="70"/>
      <c r="V2" s="70"/>
      <c r="W2" s="70"/>
      <c r="X2" s="70"/>
    </row>
    <row r="3" spans="2:24" ht="12.75" customHeight="1">
      <c r="B3" s="221"/>
      <c r="C3" s="221"/>
      <c r="D3" s="221"/>
      <c r="E3" s="221"/>
      <c r="F3" s="221"/>
      <c r="G3" s="221"/>
      <c r="H3" s="221"/>
      <c r="I3" s="221"/>
      <c r="J3" s="221"/>
      <c r="K3" s="221"/>
      <c r="L3" s="31"/>
      <c r="M3" s="31"/>
      <c r="N3" s="31"/>
      <c r="O3" s="31"/>
      <c r="P3" s="31"/>
      <c r="Q3" s="31"/>
      <c r="U3" s="70"/>
      <c r="V3" s="70"/>
      <c r="W3" s="70"/>
      <c r="X3" s="70"/>
    </row>
    <row r="4" spans="1:24" ht="12.75" customHeight="1">
      <c r="A4" s="221" t="s">
        <v>298</v>
      </c>
      <c r="B4" s="221"/>
      <c r="C4" s="221"/>
      <c r="D4" s="221"/>
      <c r="E4" s="221"/>
      <c r="F4" s="221"/>
      <c r="G4" s="221"/>
      <c r="H4" s="221"/>
      <c r="I4" s="221"/>
      <c r="J4" s="221"/>
      <c r="K4" s="221"/>
      <c r="L4" s="31"/>
      <c r="M4" s="31"/>
      <c r="N4" s="31"/>
      <c r="O4" s="31"/>
      <c r="P4" s="31"/>
      <c r="Q4" s="31"/>
      <c r="U4" s="70"/>
      <c r="V4" s="70"/>
      <c r="W4" s="70"/>
      <c r="X4" s="70"/>
    </row>
    <row r="5" spans="1:24" ht="5.25" customHeight="1">
      <c r="A5" s="225"/>
      <c r="B5" s="160"/>
      <c r="C5" s="95"/>
      <c r="D5" s="31"/>
      <c r="E5" s="31"/>
      <c r="F5" s="31"/>
      <c r="G5" s="31"/>
      <c r="H5" s="31"/>
      <c r="I5" s="31"/>
      <c r="J5" s="31"/>
      <c r="K5" s="31"/>
      <c r="L5" s="31"/>
      <c r="M5" s="31"/>
      <c r="N5" s="31"/>
      <c r="O5" s="31"/>
      <c r="P5" s="31"/>
      <c r="Q5" s="31"/>
      <c r="U5" s="70"/>
      <c r="V5" s="70"/>
      <c r="W5" s="70"/>
      <c r="X5" s="70"/>
    </row>
    <row r="6" spans="1:24" ht="12.75">
      <c r="A6" s="225"/>
      <c r="B6" s="145" t="s">
        <v>5</v>
      </c>
      <c r="C6" s="32" t="s">
        <v>7</v>
      </c>
      <c r="G6" s="20"/>
      <c r="I6" s="395" t="s">
        <v>227</v>
      </c>
      <c r="J6" s="395"/>
      <c r="K6" s="395"/>
      <c r="L6" s="395"/>
      <c r="M6" s="395"/>
      <c r="N6" s="395"/>
      <c r="O6" s="395"/>
      <c r="P6" s="395"/>
      <c r="Q6" s="395"/>
      <c r="R6" s="395"/>
      <c r="S6" s="395"/>
      <c r="T6" s="395"/>
      <c r="U6" s="70"/>
      <c r="V6" s="70"/>
      <c r="W6" s="70"/>
      <c r="X6" s="70"/>
    </row>
    <row r="7" spans="1:24" ht="5.25" customHeight="1">
      <c r="A7" s="225"/>
      <c r="B7" s="145"/>
      <c r="C7" s="32"/>
      <c r="G7" s="122"/>
      <c r="I7" s="145"/>
      <c r="J7" s="27"/>
      <c r="L7" s="27"/>
      <c r="M7" s="27"/>
      <c r="N7" s="27"/>
      <c r="O7" s="27"/>
      <c r="P7" s="27"/>
      <c r="Q7" s="27"/>
      <c r="R7" s="27"/>
      <c r="S7" s="27"/>
      <c r="T7" s="27"/>
      <c r="U7" s="70"/>
      <c r="V7" s="70"/>
      <c r="W7" s="70"/>
      <c r="X7" s="70"/>
    </row>
    <row r="8" spans="1:24" ht="12.75">
      <c r="A8" s="225"/>
      <c r="B8" s="145" t="s">
        <v>10</v>
      </c>
      <c r="C8" s="32" t="s">
        <v>75</v>
      </c>
      <c r="G8" s="20"/>
      <c r="L8" s="96"/>
      <c r="M8" s="96"/>
      <c r="N8" s="96"/>
      <c r="O8" s="96"/>
      <c r="U8" s="70"/>
      <c r="V8" s="70"/>
      <c r="W8" s="70"/>
      <c r="X8" s="70"/>
    </row>
    <row r="9" spans="1:24" ht="5.25" customHeight="1">
      <c r="A9" s="225"/>
      <c r="B9" s="145"/>
      <c r="C9" s="32"/>
      <c r="G9" s="122"/>
      <c r="L9" s="96"/>
      <c r="M9" s="96"/>
      <c r="N9" s="96"/>
      <c r="O9" s="96"/>
      <c r="U9" s="70"/>
      <c r="V9" s="70"/>
      <c r="W9" s="70"/>
      <c r="X9" s="70"/>
    </row>
    <row r="10" spans="1:24" s="27" customFormat="1" ht="12.75">
      <c r="A10" s="225"/>
      <c r="B10" s="145" t="s">
        <v>11</v>
      </c>
      <c r="C10" s="145" t="s">
        <v>422</v>
      </c>
      <c r="G10" s="20"/>
      <c r="H10" s="32" t="s">
        <v>425</v>
      </c>
      <c r="I10" s="12"/>
      <c r="J10" s="12"/>
      <c r="K10" s="12"/>
      <c r="L10" s="151"/>
      <c r="M10" s="152"/>
      <c r="N10" s="152"/>
      <c r="O10" s="152"/>
      <c r="P10" s="152"/>
      <c r="U10" s="82"/>
      <c r="V10" s="82"/>
      <c r="W10" s="82"/>
      <c r="X10" s="82"/>
    </row>
    <row r="11" spans="1:24" s="27" customFormat="1" ht="5.25" customHeight="1">
      <c r="A11" s="225"/>
      <c r="G11" s="140"/>
      <c r="I11" s="12"/>
      <c r="J11" s="12"/>
      <c r="K11" s="12"/>
      <c r="L11" s="151"/>
      <c r="M11" s="152"/>
      <c r="N11" s="152"/>
      <c r="O11" s="152"/>
      <c r="P11" s="152"/>
      <c r="U11" s="82"/>
      <c r="V11" s="82"/>
      <c r="W11" s="82"/>
      <c r="X11" s="82"/>
    </row>
    <row r="12" spans="1:24" s="27" customFormat="1" ht="12.75" customHeight="1">
      <c r="A12" s="225"/>
      <c r="B12" s="145" t="s">
        <v>104</v>
      </c>
      <c r="C12" s="387" t="s">
        <v>322</v>
      </c>
      <c r="D12" s="387"/>
      <c r="E12" s="145"/>
      <c r="G12" s="20"/>
      <c r="I12" s="12"/>
      <c r="J12" s="12"/>
      <c r="K12" s="12"/>
      <c r="U12" s="82"/>
      <c r="V12" s="82"/>
      <c r="W12" s="82"/>
      <c r="X12" s="82"/>
    </row>
    <row r="13" spans="1:24" ht="5.25" customHeight="1">
      <c r="A13" s="225"/>
      <c r="G13" s="122"/>
      <c r="U13" s="70"/>
      <c r="V13" s="70"/>
      <c r="W13" s="70"/>
      <c r="X13" s="70"/>
    </row>
    <row r="14" spans="1:24" ht="12.75">
      <c r="A14" s="225"/>
      <c r="C14" s="32" t="s">
        <v>323</v>
      </c>
      <c r="G14" s="227"/>
      <c r="H14" s="32" t="s">
        <v>22</v>
      </c>
      <c r="U14" s="70"/>
      <c r="V14" s="70"/>
      <c r="W14" s="70"/>
      <c r="X14" s="70"/>
    </row>
    <row r="15" spans="1:16" s="27" customFormat="1" ht="5.25" customHeight="1">
      <c r="A15" s="223"/>
      <c r="C15" s="12"/>
      <c r="D15" s="12"/>
      <c r="E15" s="12"/>
      <c r="F15" s="12"/>
      <c r="G15" s="12"/>
      <c r="H15" s="12"/>
      <c r="I15" s="12"/>
      <c r="J15" s="12"/>
      <c r="K15" s="12"/>
      <c r="L15" s="12"/>
      <c r="M15" s="12"/>
      <c r="N15" s="12"/>
      <c r="O15" s="12"/>
      <c r="P15" s="12"/>
    </row>
    <row r="16" spans="1:7" ht="12.75">
      <c r="A16" s="223"/>
      <c r="B16" s="145" t="s">
        <v>13</v>
      </c>
      <c r="C16" s="378" t="s">
        <v>93</v>
      </c>
      <c r="D16" s="379"/>
      <c r="E16" s="379"/>
      <c r="F16" s="380"/>
      <c r="G16" s="20"/>
    </row>
    <row r="17" spans="1:3" ht="16.5" customHeight="1">
      <c r="A17" s="223"/>
      <c r="C17" s="349" t="s">
        <v>81</v>
      </c>
    </row>
    <row r="18" spans="1:10" ht="12.75">
      <c r="A18" s="223"/>
      <c r="C18" s="32" t="s">
        <v>214</v>
      </c>
      <c r="G18" s="189"/>
      <c r="H18" s="94" t="str">
        <f>" "&amp;'System Parameters'!$D$14&amp;""</f>
        <v> Feet</v>
      </c>
      <c r="I18" s="203"/>
      <c r="J18" s="96"/>
    </row>
    <row r="19" spans="1:10" ht="5.25" customHeight="1">
      <c r="A19" s="223"/>
      <c r="J19" s="122"/>
    </row>
    <row r="20" spans="1:7" ht="12.75">
      <c r="A20" s="223"/>
      <c r="C20" s="32" t="s">
        <v>215</v>
      </c>
      <c r="G20" s="189"/>
    </row>
    <row r="21" ht="5.25" customHeight="1">
      <c r="A21" s="223"/>
    </row>
    <row r="22" spans="1:9" ht="12.75">
      <c r="A22" s="223"/>
      <c r="C22" s="32" t="s">
        <v>317</v>
      </c>
      <c r="D22" s="189">
        <f>IF(G20,VLOOKUP(G20,variables!$I$8:$K$9,variables!$J$1,FALSE),0)</f>
        <v>0</v>
      </c>
      <c r="E22" s="384" t="str">
        <f>" ohms / 1000 "&amp;'System Parameters'!$D$14</f>
        <v> ohms / 1000 Feet</v>
      </c>
      <c r="F22" s="380"/>
      <c r="G22" s="190">
        <f>ROUND(('System Parameters'!$D$6^2)*(D22*(G18/1000)),1)</f>
        <v>0</v>
      </c>
      <c r="H22" s="32" t="s">
        <v>278</v>
      </c>
      <c r="I22" s="32"/>
    </row>
    <row r="23" spans="1:2" ht="5.25" customHeight="1">
      <c r="A23" s="223"/>
      <c r="B23" s="145"/>
    </row>
    <row r="24" spans="1:24" ht="12.75">
      <c r="A24" s="225"/>
      <c r="B24" s="145" t="s">
        <v>14</v>
      </c>
      <c r="C24" s="32" t="s">
        <v>307</v>
      </c>
      <c r="G24" s="20"/>
      <c r="H24" s="145" t="s">
        <v>39</v>
      </c>
      <c r="L24" s="149"/>
      <c r="U24" s="70"/>
      <c r="V24" s="70"/>
      <c r="W24" s="70"/>
      <c r="X24" s="70"/>
    </row>
    <row r="25" spans="1:24" ht="5.25" customHeight="1">
      <c r="A25" s="225"/>
      <c r="G25" s="122"/>
      <c r="L25" s="149"/>
      <c r="U25" s="70"/>
      <c r="V25" s="70"/>
      <c r="W25" s="70"/>
      <c r="X25" s="70"/>
    </row>
    <row r="26" spans="1:24" s="34" customFormat="1" ht="12.75">
      <c r="A26" s="225"/>
      <c r="B26" s="146" t="s">
        <v>15</v>
      </c>
      <c r="C26" s="94" t="s">
        <v>305</v>
      </c>
      <c r="G26" s="35">
        <f>IF(G24,VLOOKUP(G24,variables!$L$5:$M$17,2,FALSE),0)</f>
        <v>0</v>
      </c>
      <c r="I26" s="12"/>
      <c r="J26" s="12"/>
      <c r="K26" s="32"/>
      <c r="L26" s="156"/>
      <c r="M26" s="156"/>
      <c r="U26" s="84"/>
      <c r="V26" s="84"/>
      <c r="W26" s="84"/>
      <c r="X26" s="84"/>
    </row>
    <row r="27" spans="1:24" ht="5.25" customHeight="1">
      <c r="A27" s="225"/>
      <c r="G27" s="122"/>
      <c r="L27" s="149"/>
      <c r="U27" s="70"/>
      <c r="V27" s="70"/>
      <c r="W27" s="70"/>
      <c r="X27" s="70"/>
    </row>
    <row r="28" spans="1:24" s="34" customFormat="1" ht="12.75">
      <c r="A28" s="225"/>
      <c r="B28" s="146" t="s">
        <v>38</v>
      </c>
      <c r="C28" s="103" t="s">
        <v>327</v>
      </c>
      <c r="G28" s="35">
        <f>G10+G14+G22+G26</f>
        <v>0</v>
      </c>
      <c r="I28" s="12"/>
      <c r="J28" s="12"/>
      <c r="K28" s="32" t="s">
        <v>300</v>
      </c>
      <c r="L28" s="156"/>
      <c r="M28" s="156"/>
      <c r="U28" s="84"/>
      <c r="V28" s="84"/>
      <c r="W28" s="84"/>
      <c r="X28" s="84"/>
    </row>
    <row r="29" spans="1:24" ht="5.25" customHeight="1">
      <c r="A29" s="225"/>
      <c r="G29" s="122"/>
      <c r="L29" s="149"/>
      <c r="U29" s="70"/>
      <c r="V29" s="70"/>
      <c r="W29" s="70"/>
      <c r="X29" s="70"/>
    </row>
    <row r="30" spans="1:24" s="34" customFormat="1" ht="12.75">
      <c r="A30" s="225"/>
      <c r="B30" s="146" t="s">
        <v>46</v>
      </c>
      <c r="C30" s="103" t="s">
        <v>324</v>
      </c>
      <c r="G30" s="35"/>
      <c r="I30" s="12"/>
      <c r="J30" s="12"/>
      <c r="K30" s="231">
        <f>G30*G28</f>
        <v>0</v>
      </c>
      <c r="L30" s="156"/>
      <c r="M30" s="156"/>
      <c r="U30" s="84"/>
      <c r="V30" s="84"/>
      <c r="W30" s="84"/>
      <c r="X30" s="84"/>
    </row>
    <row r="31" spans="1:24" ht="5.25" customHeight="1">
      <c r="A31" s="225"/>
      <c r="G31" s="122"/>
      <c r="L31" s="158"/>
      <c r="M31" s="158"/>
      <c r="P31" s="32" t="s">
        <v>78</v>
      </c>
      <c r="U31" s="70"/>
      <c r="V31" s="70"/>
      <c r="W31" s="70"/>
      <c r="X31" s="70"/>
    </row>
    <row r="32" spans="2:12" ht="24.75" customHeight="1">
      <c r="B32" s="224"/>
      <c r="L32" s="70"/>
    </row>
    <row r="33" spans="2:16" ht="14.25" customHeight="1">
      <c r="B33" s="164" t="s">
        <v>299</v>
      </c>
      <c r="C33" s="221"/>
      <c r="D33" s="221"/>
      <c r="E33" s="221"/>
      <c r="F33" s="221"/>
      <c r="G33" s="221"/>
      <c r="H33" s="221"/>
      <c r="K33" s="221"/>
      <c r="M33" s="70"/>
      <c r="N33" s="70"/>
      <c r="O33" s="70"/>
      <c r="P33" s="70"/>
    </row>
    <row r="34" spans="1:24" ht="5.25" customHeight="1">
      <c r="A34" s="225"/>
      <c r="B34" s="164"/>
      <c r="C34" s="221"/>
      <c r="D34" s="221"/>
      <c r="E34" s="31"/>
      <c r="F34" s="31"/>
      <c r="G34" s="31"/>
      <c r="H34" s="31"/>
      <c r="K34" s="31"/>
      <c r="L34" s="31"/>
      <c r="M34" s="31"/>
      <c r="N34" s="31"/>
      <c r="O34" s="31"/>
      <c r="P34" s="31" t="s">
        <v>88</v>
      </c>
      <c r="Q34" s="31"/>
      <c r="S34" s="162"/>
      <c r="T34" s="12" t="s">
        <v>22</v>
      </c>
      <c r="U34" s="70"/>
      <c r="V34" s="70"/>
      <c r="W34" s="70"/>
      <c r="X34" s="70"/>
    </row>
    <row r="35" spans="2:24" ht="12.75" customHeight="1">
      <c r="B35" s="145" t="s">
        <v>5</v>
      </c>
      <c r="C35" s="32" t="s">
        <v>7</v>
      </c>
      <c r="G35" s="20"/>
      <c r="I35" s="221"/>
      <c r="J35" s="221"/>
      <c r="K35" s="161"/>
      <c r="L35" s="31"/>
      <c r="M35" s="31"/>
      <c r="N35" s="31"/>
      <c r="O35" s="31"/>
      <c r="P35" s="31"/>
      <c r="Q35" s="31"/>
      <c r="U35" s="70"/>
      <c r="V35" s="70"/>
      <c r="W35" s="70"/>
      <c r="X35" s="70"/>
    </row>
    <row r="36" spans="1:24" ht="5.25" customHeight="1">
      <c r="A36" s="225"/>
      <c r="B36" s="145"/>
      <c r="C36" s="32"/>
      <c r="G36" s="122"/>
      <c r="I36" s="31"/>
      <c r="J36" s="31"/>
      <c r="L36" s="31"/>
      <c r="M36" s="31"/>
      <c r="N36" s="31"/>
      <c r="O36" s="31"/>
      <c r="P36" s="31"/>
      <c r="Q36" s="31"/>
      <c r="U36" s="70"/>
      <c r="V36" s="70"/>
      <c r="W36" s="70"/>
      <c r="X36" s="70"/>
    </row>
    <row r="37" spans="1:24" ht="12.75">
      <c r="A37" s="225"/>
      <c r="B37" s="145" t="s">
        <v>10</v>
      </c>
      <c r="C37" s="32" t="s">
        <v>75</v>
      </c>
      <c r="G37" s="20"/>
      <c r="I37" s="161"/>
      <c r="J37" s="161"/>
      <c r="L37" s="161"/>
      <c r="M37" s="161"/>
      <c r="N37" s="161"/>
      <c r="O37" s="161"/>
      <c r="P37" s="161"/>
      <c r="Q37" s="161"/>
      <c r="R37" s="161"/>
      <c r="S37" s="161"/>
      <c r="T37" s="161"/>
      <c r="U37" s="70"/>
      <c r="V37" s="70"/>
      <c r="W37" s="70"/>
      <c r="X37" s="70"/>
    </row>
    <row r="38" spans="1:24" ht="5.25" customHeight="1">
      <c r="A38" s="225"/>
      <c r="B38" s="145"/>
      <c r="C38" s="32"/>
      <c r="G38" s="122"/>
      <c r="I38" s="145"/>
      <c r="J38" s="27"/>
      <c r="L38" s="27"/>
      <c r="M38" s="27"/>
      <c r="N38" s="27"/>
      <c r="O38" s="27"/>
      <c r="P38" s="27"/>
      <c r="Q38" s="27"/>
      <c r="R38" s="27"/>
      <c r="S38" s="27"/>
      <c r="T38" s="27"/>
      <c r="U38" s="70"/>
      <c r="V38" s="70"/>
      <c r="W38" s="70"/>
      <c r="X38" s="70"/>
    </row>
    <row r="39" spans="1:24" ht="12.75">
      <c r="A39" s="225"/>
      <c r="B39" s="145" t="s">
        <v>11</v>
      </c>
      <c r="C39" s="145" t="s">
        <v>422</v>
      </c>
      <c r="D39" s="27"/>
      <c r="E39" s="27"/>
      <c r="F39" s="27"/>
      <c r="G39" s="20"/>
      <c r="H39" s="32" t="s">
        <v>425</v>
      </c>
      <c r="L39" s="96"/>
      <c r="M39" s="96"/>
      <c r="N39" s="96"/>
      <c r="O39" s="96"/>
      <c r="U39" s="70"/>
      <c r="V39" s="70"/>
      <c r="W39" s="70"/>
      <c r="X39" s="70"/>
    </row>
    <row r="40" spans="1:24" ht="5.25" customHeight="1">
      <c r="A40" s="225"/>
      <c r="C40" s="27"/>
      <c r="D40" s="27"/>
      <c r="E40" s="27"/>
      <c r="F40" s="27"/>
      <c r="G40" s="140"/>
      <c r="H40" s="27"/>
      <c r="L40" s="96"/>
      <c r="M40" s="96"/>
      <c r="N40" s="96"/>
      <c r="O40" s="96"/>
      <c r="U40" s="70"/>
      <c r="V40" s="70"/>
      <c r="W40" s="70"/>
      <c r="X40" s="70"/>
    </row>
    <row r="41" spans="1:24" s="27" customFormat="1" ht="12.75">
      <c r="A41" s="225"/>
      <c r="B41" s="145" t="s">
        <v>104</v>
      </c>
      <c r="C41" s="387" t="s">
        <v>322</v>
      </c>
      <c r="D41" s="387"/>
      <c r="E41" s="387"/>
      <c r="G41" s="20"/>
      <c r="I41" s="12"/>
      <c r="J41" s="12"/>
      <c r="K41" s="12"/>
      <c r="L41" s="151"/>
      <c r="M41" s="152"/>
      <c r="N41" s="152"/>
      <c r="O41" s="152"/>
      <c r="P41" s="152"/>
      <c r="U41" s="82"/>
      <c r="V41" s="82"/>
      <c r="W41" s="82"/>
      <c r="X41" s="82"/>
    </row>
    <row r="42" spans="1:24" s="27" customFormat="1" ht="5.25" customHeight="1">
      <c r="A42" s="225"/>
      <c r="C42" s="12"/>
      <c r="D42" s="12"/>
      <c r="E42" s="12"/>
      <c r="F42" s="12"/>
      <c r="G42" s="122"/>
      <c r="H42" s="12"/>
      <c r="I42" s="12"/>
      <c r="J42" s="12"/>
      <c r="K42" s="12"/>
      <c r="L42" s="151"/>
      <c r="M42" s="152"/>
      <c r="N42" s="152"/>
      <c r="O42" s="152"/>
      <c r="P42" s="152"/>
      <c r="U42" s="82"/>
      <c r="V42" s="82"/>
      <c r="W42" s="82"/>
      <c r="X42" s="82"/>
    </row>
    <row r="43" spans="1:24" s="27" customFormat="1" ht="12.75" customHeight="1">
      <c r="A43" s="225"/>
      <c r="C43" s="32" t="s">
        <v>323</v>
      </c>
      <c r="D43" s="12"/>
      <c r="E43" s="12"/>
      <c r="F43" s="12"/>
      <c r="G43" s="227"/>
      <c r="H43" s="32" t="s">
        <v>22</v>
      </c>
      <c r="I43" s="12"/>
      <c r="J43" s="12"/>
      <c r="K43" s="12"/>
      <c r="U43" s="82"/>
      <c r="V43" s="82"/>
      <c r="W43" s="82"/>
      <c r="X43" s="82"/>
    </row>
    <row r="44" spans="1:24" ht="5.25" customHeight="1">
      <c r="A44" s="225"/>
      <c r="G44" s="122"/>
      <c r="U44" s="70"/>
      <c r="V44" s="70"/>
      <c r="W44" s="70"/>
      <c r="X44" s="70"/>
    </row>
    <row r="45" spans="1:7" ht="12.75">
      <c r="A45" s="223"/>
      <c r="B45" s="145" t="s">
        <v>13</v>
      </c>
      <c r="C45" s="378" t="s">
        <v>93</v>
      </c>
      <c r="D45" s="379"/>
      <c r="E45" s="379"/>
      <c r="F45" s="380"/>
      <c r="G45" s="20"/>
    </row>
    <row r="46" spans="1:3" ht="12.75" customHeight="1">
      <c r="A46" s="223"/>
      <c r="C46" s="349" t="s">
        <v>81</v>
      </c>
    </row>
    <row r="47" spans="1:10" ht="12.75">
      <c r="A47" s="223"/>
      <c r="C47" s="32" t="s">
        <v>214</v>
      </c>
      <c r="G47" s="189"/>
      <c r="H47" s="94" t="str">
        <f>" "&amp;'System Parameters'!$D$14&amp;""</f>
        <v> Feet</v>
      </c>
      <c r="I47" s="203"/>
      <c r="J47" s="96"/>
    </row>
    <row r="48" spans="1:10" ht="5.25" customHeight="1">
      <c r="A48" s="223"/>
      <c r="J48" s="122"/>
    </row>
    <row r="49" spans="1:7" ht="12.75">
      <c r="A49" s="223"/>
      <c r="C49" s="32" t="s">
        <v>215</v>
      </c>
      <c r="G49" s="189"/>
    </row>
    <row r="50" ht="5.25" customHeight="1">
      <c r="A50" s="223"/>
    </row>
    <row r="51" spans="1:9" ht="12.75">
      <c r="A51" s="223"/>
      <c r="C51" s="32" t="s">
        <v>317</v>
      </c>
      <c r="D51" s="189">
        <f>IF(G49,VLOOKUP(G49,variables!$I$8:$K$9,variables!$J$1,FALSE),0)</f>
        <v>0</v>
      </c>
      <c r="E51" s="384" t="str">
        <f>" ohms / 1000 "&amp;'System Parameters'!$D$14</f>
        <v> ohms / 1000 Feet</v>
      </c>
      <c r="F51" s="380"/>
      <c r="G51" s="190">
        <f>ROUND(('System Parameters'!$D$6^2)*(D51*(G47/1000)),1)</f>
        <v>0</v>
      </c>
      <c r="H51" s="32" t="s">
        <v>278</v>
      </c>
      <c r="I51" s="32"/>
    </row>
    <row r="52" spans="1:24" ht="5.25" customHeight="1">
      <c r="A52" s="225"/>
      <c r="B52" s="145"/>
      <c r="C52" s="32"/>
      <c r="G52" s="122"/>
      <c r="I52" s="122"/>
      <c r="L52" s="96"/>
      <c r="M52" s="96"/>
      <c r="N52" s="96"/>
      <c r="U52" s="70"/>
      <c r="V52" s="70"/>
      <c r="W52" s="70"/>
      <c r="X52" s="70"/>
    </row>
    <row r="53" spans="1:24" ht="12.75">
      <c r="A53" s="225"/>
      <c r="B53" s="145" t="s">
        <v>14</v>
      </c>
      <c r="C53" s="32" t="s">
        <v>307</v>
      </c>
      <c r="G53" s="20"/>
      <c r="H53" s="145" t="s">
        <v>39</v>
      </c>
      <c r="L53" s="96"/>
      <c r="M53" s="96"/>
      <c r="N53" s="96"/>
      <c r="U53" s="70"/>
      <c r="V53" s="70"/>
      <c r="W53" s="70"/>
      <c r="X53" s="70"/>
    </row>
    <row r="54" spans="1:24" ht="5.25" customHeight="1">
      <c r="A54" s="225"/>
      <c r="G54" s="122"/>
      <c r="L54" s="149"/>
      <c r="U54" s="70"/>
      <c r="V54" s="70"/>
      <c r="W54" s="70"/>
      <c r="X54" s="70"/>
    </row>
    <row r="55" spans="1:24" s="34" customFormat="1" ht="12.75">
      <c r="A55" s="225"/>
      <c r="B55" s="146" t="s">
        <v>15</v>
      </c>
      <c r="C55" s="94" t="s">
        <v>305</v>
      </c>
      <c r="G55" s="35">
        <f>IF(G53,VLOOKUP(G53,variables!$L$5:$M$17,2,FALSE),0)</f>
        <v>0</v>
      </c>
      <c r="I55" s="12"/>
      <c r="J55" s="12"/>
      <c r="K55" s="32"/>
      <c r="L55" s="156"/>
      <c r="M55" s="156"/>
      <c r="U55" s="84"/>
      <c r="V55" s="84"/>
      <c r="W55" s="84"/>
      <c r="X55" s="84"/>
    </row>
    <row r="56" spans="1:24" ht="5.25" customHeight="1">
      <c r="A56" s="225"/>
      <c r="G56" s="122"/>
      <c r="L56" s="149"/>
      <c r="U56" s="70"/>
      <c r="V56" s="70"/>
      <c r="W56" s="70"/>
      <c r="X56" s="70"/>
    </row>
    <row r="57" spans="1:24" s="34" customFormat="1" ht="12.75">
      <c r="A57" s="225"/>
      <c r="B57" s="146" t="s">
        <v>38</v>
      </c>
      <c r="C57" s="103" t="s">
        <v>327</v>
      </c>
      <c r="G57" s="35">
        <f>G39+G43+G51+G55</f>
        <v>0</v>
      </c>
      <c r="I57" s="12"/>
      <c r="J57" s="12"/>
      <c r="K57" s="32" t="s">
        <v>300</v>
      </c>
      <c r="L57" s="156"/>
      <c r="M57" s="156"/>
      <c r="U57" s="84"/>
      <c r="V57" s="84"/>
      <c r="W57" s="84"/>
      <c r="X57" s="84"/>
    </row>
    <row r="58" spans="1:24" ht="5.25" customHeight="1">
      <c r="A58" s="225"/>
      <c r="G58" s="122"/>
      <c r="U58" s="70"/>
      <c r="V58" s="70"/>
      <c r="W58" s="70"/>
      <c r="X58" s="70"/>
    </row>
    <row r="59" spans="1:24" ht="12.75">
      <c r="A59" s="225"/>
      <c r="B59" s="146" t="s">
        <v>46</v>
      </c>
      <c r="C59" s="103" t="s">
        <v>325</v>
      </c>
      <c r="D59" s="34"/>
      <c r="E59" s="34"/>
      <c r="F59" s="34"/>
      <c r="G59" s="35"/>
      <c r="H59" s="34"/>
      <c r="K59" s="231">
        <f>G59*G57</f>
        <v>0</v>
      </c>
      <c r="L59" s="149"/>
      <c r="U59" s="70"/>
      <c r="V59" s="70"/>
      <c r="W59" s="70"/>
      <c r="X59" s="70"/>
    </row>
    <row r="60" spans="1:24" ht="5.25" customHeight="1">
      <c r="A60" s="225"/>
      <c r="G60" s="122"/>
      <c r="L60" s="158"/>
      <c r="M60" s="158"/>
      <c r="P60" s="32" t="s">
        <v>78</v>
      </c>
      <c r="U60" s="70"/>
      <c r="V60" s="70"/>
      <c r="W60" s="70"/>
      <c r="X60" s="70"/>
    </row>
    <row r="61" ht="21" customHeight="1">
      <c r="B61" s="224"/>
    </row>
    <row r="62" spans="2:16" ht="12.75" customHeight="1">
      <c r="B62" s="163" t="s">
        <v>89</v>
      </c>
      <c r="C62" s="31"/>
      <c r="D62" s="31"/>
      <c r="E62" s="31"/>
      <c r="F62" s="31"/>
      <c r="G62" s="31"/>
      <c r="H62" s="31"/>
      <c r="M62" s="70"/>
      <c r="N62" s="70"/>
      <c r="O62" s="70"/>
      <c r="P62" s="70"/>
    </row>
    <row r="63" spans="1:24" ht="5.25" customHeight="1">
      <c r="A63" s="225"/>
      <c r="B63" s="164"/>
      <c r="C63" s="31"/>
      <c r="D63" s="31"/>
      <c r="E63" s="31"/>
      <c r="F63" s="31"/>
      <c r="G63" s="31"/>
      <c r="H63" s="31"/>
      <c r="L63" s="31"/>
      <c r="M63" s="31"/>
      <c r="N63" s="31"/>
      <c r="O63" s="31"/>
      <c r="P63" s="31" t="s">
        <v>88</v>
      </c>
      <c r="Q63" s="31"/>
      <c r="S63" s="162"/>
      <c r="T63" s="12" t="s">
        <v>22</v>
      </c>
      <c r="U63" s="70"/>
      <c r="V63" s="70"/>
      <c r="W63" s="70"/>
      <c r="X63" s="70"/>
    </row>
    <row r="64" spans="1:24" ht="12.75" customHeight="1">
      <c r="A64" s="225"/>
      <c r="B64" s="165" t="s">
        <v>5</v>
      </c>
      <c r="C64" s="32" t="s">
        <v>90</v>
      </c>
      <c r="D64" s="33"/>
      <c r="E64" s="33"/>
      <c r="F64" s="33"/>
      <c r="G64" s="20"/>
      <c r="H64" s="33"/>
      <c r="L64" s="31"/>
      <c r="M64" s="31"/>
      <c r="N64" s="31"/>
      <c r="O64" s="31"/>
      <c r="P64" s="31"/>
      <c r="Q64" s="31"/>
      <c r="U64" s="70"/>
      <c r="V64" s="70"/>
      <c r="W64" s="70"/>
      <c r="X64" s="70"/>
    </row>
    <row r="65" spans="1:24" ht="5.25" customHeight="1">
      <c r="A65" s="225"/>
      <c r="B65" s="165"/>
      <c r="C65" s="32"/>
      <c r="D65" s="33"/>
      <c r="E65" s="33"/>
      <c r="F65" s="33"/>
      <c r="G65" s="166"/>
      <c r="H65" s="33"/>
      <c r="L65" s="31"/>
      <c r="M65" s="31"/>
      <c r="N65" s="31"/>
      <c r="O65" s="31"/>
      <c r="P65" s="31"/>
      <c r="Q65" s="31"/>
      <c r="U65" s="70"/>
      <c r="V65" s="70"/>
      <c r="W65" s="70"/>
      <c r="X65" s="70"/>
    </row>
    <row r="66" spans="1:24" s="33" customFormat="1" ht="12.75">
      <c r="A66" s="225"/>
      <c r="B66" s="165" t="s">
        <v>10</v>
      </c>
      <c r="C66" s="32" t="s">
        <v>326</v>
      </c>
      <c r="G66" s="20"/>
      <c r="H66" s="32" t="s">
        <v>94</v>
      </c>
      <c r="I66" s="12"/>
      <c r="J66" s="12"/>
      <c r="K66" s="32" t="s">
        <v>300</v>
      </c>
      <c r="U66" s="83"/>
      <c r="V66" s="83"/>
      <c r="W66" s="83"/>
      <c r="X66" s="83"/>
    </row>
    <row r="67" spans="1:24" s="33" customFormat="1" ht="5.25" customHeight="1">
      <c r="A67" s="225"/>
      <c r="B67" s="165"/>
      <c r="C67" s="32"/>
      <c r="G67" s="166"/>
      <c r="I67" s="12"/>
      <c r="J67" s="12"/>
      <c r="K67" s="12"/>
      <c r="U67" s="83"/>
      <c r="V67" s="83"/>
      <c r="W67" s="83"/>
      <c r="X67" s="83"/>
    </row>
    <row r="68" spans="1:24" s="33" customFormat="1" ht="12.75">
      <c r="A68" s="225"/>
      <c r="B68" s="32" t="s">
        <v>11</v>
      </c>
      <c r="C68" s="32" t="s">
        <v>91</v>
      </c>
      <c r="G68" s="20"/>
      <c r="I68" s="12"/>
      <c r="J68" s="12"/>
      <c r="K68" s="231">
        <f>G66*G68</f>
        <v>0</v>
      </c>
      <c r="U68" s="83"/>
      <c r="V68" s="83"/>
      <c r="W68" s="83"/>
      <c r="X68" s="83"/>
    </row>
    <row r="69" spans="1:24" s="33" customFormat="1" ht="5.25" customHeight="1">
      <c r="A69" s="225"/>
      <c r="B69" s="167"/>
      <c r="C69" s="37"/>
      <c r="D69" s="37"/>
      <c r="E69" s="37"/>
      <c r="F69" s="37"/>
      <c r="G69" s="37"/>
      <c r="I69" s="12"/>
      <c r="J69" s="12"/>
      <c r="K69" s="12"/>
      <c r="U69" s="83"/>
      <c r="V69" s="83"/>
      <c r="W69" s="83"/>
      <c r="X69" s="83"/>
    </row>
    <row r="70" spans="1:24" s="33" customFormat="1" ht="12.75">
      <c r="A70" s="225"/>
      <c r="B70" s="161"/>
      <c r="I70" s="12"/>
      <c r="J70" s="12"/>
      <c r="K70" s="12"/>
      <c r="U70" s="83"/>
      <c r="V70" s="83"/>
      <c r="W70" s="83"/>
      <c r="X70" s="83"/>
    </row>
    <row r="71" spans="1:24" s="33" customFormat="1" ht="15">
      <c r="A71" s="225"/>
      <c r="B71" s="168" t="s">
        <v>86</v>
      </c>
      <c r="C71" s="95"/>
      <c r="D71" s="95"/>
      <c r="E71" s="95"/>
      <c r="F71" s="12"/>
      <c r="G71" s="12"/>
      <c r="H71" s="12"/>
      <c r="I71" s="12"/>
      <c r="J71" s="12"/>
      <c r="K71" s="12"/>
      <c r="L71" s="37"/>
      <c r="M71" s="37"/>
      <c r="N71" s="37"/>
      <c r="O71" s="37"/>
      <c r="P71" s="31" t="s">
        <v>92</v>
      </c>
      <c r="Q71" s="37"/>
      <c r="S71" s="162"/>
      <c r="T71" s="12" t="s">
        <v>22</v>
      </c>
      <c r="U71" s="83"/>
      <c r="V71" s="83"/>
      <c r="W71" s="83"/>
      <c r="X71" s="83"/>
    </row>
    <row r="72" spans="1:24" s="33" customFormat="1" ht="5.25" customHeight="1">
      <c r="A72" s="225"/>
      <c r="B72" s="27"/>
      <c r="C72" s="12"/>
      <c r="D72" s="12"/>
      <c r="E72" s="12"/>
      <c r="F72" s="12"/>
      <c r="G72" s="12"/>
      <c r="H72" s="12"/>
      <c r="I72" s="12"/>
      <c r="J72" s="12"/>
      <c r="K72" s="12"/>
      <c r="U72" s="83"/>
      <c r="V72" s="83"/>
      <c r="W72" s="83"/>
      <c r="X72" s="83"/>
    </row>
    <row r="73" spans="1:8" ht="12.75" customHeight="1">
      <c r="A73" s="223"/>
      <c r="B73" s="145" t="s">
        <v>5</v>
      </c>
      <c r="C73" s="378" t="s">
        <v>7</v>
      </c>
      <c r="D73" s="379"/>
      <c r="E73" s="379"/>
      <c r="F73" s="380"/>
      <c r="G73" s="213" t="s">
        <v>74</v>
      </c>
      <c r="H73" s="97"/>
    </row>
    <row r="74" spans="1:3" ht="5.25" customHeight="1">
      <c r="A74" s="223"/>
      <c r="C74" s="222"/>
    </row>
    <row r="75" spans="1:8" ht="12.75">
      <c r="A75" s="223"/>
      <c r="B75" s="145" t="s">
        <v>10</v>
      </c>
      <c r="C75" s="378" t="s">
        <v>75</v>
      </c>
      <c r="D75" s="379"/>
      <c r="E75" s="379"/>
      <c r="F75" s="380"/>
      <c r="G75" s="20"/>
      <c r="H75" s="97"/>
    </row>
    <row r="76" ht="5.25" customHeight="1">
      <c r="A76" s="223"/>
    </row>
    <row r="77" spans="1:8" ht="12.75">
      <c r="A77" s="223"/>
      <c r="B77" s="145" t="s">
        <v>11</v>
      </c>
      <c r="C77" s="378" t="s">
        <v>422</v>
      </c>
      <c r="D77" s="379"/>
      <c r="E77" s="379"/>
      <c r="F77" s="380"/>
      <c r="G77" s="20"/>
      <c r="H77" s="32" t="s">
        <v>425</v>
      </c>
    </row>
    <row r="78" ht="5.25" customHeight="1">
      <c r="A78" s="223"/>
    </row>
    <row r="79" spans="1:9" ht="12.75">
      <c r="A79" s="223"/>
      <c r="B79" s="145" t="s">
        <v>12</v>
      </c>
      <c r="C79" s="378" t="s">
        <v>93</v>
      </c>
      <c r="D79" s="379"/>
      <c r="E79" s="379"/>
      <c r="F79" s="380"/>
      <c r="G79" s="20"/>
      <c r="I79" s="429"/>
    </row>
    <row r="80" spans="1:16" s="27" customFormat="1" ht="12" customHeight="1">
      <c r="A80" s="223"/>
      <c r="C80" s="349" t="s">
        <v>81</v>
      </c>
      <c r="D80" s="12"/>
      <c r="E80" s="12"/>
      <c r="F80" s="12"/>
      <c r="G80" s="12"/>
      <c r="H80" s="12"/>
      <c r="I80" s="379"/>
      <c r="J80" s="12"/>
      <c r="K80" s="12"/>
      <c r="L80" s="12"/>
      <c r="M80" s="12"/>
      <c r="N80" s="12"/>
      <c r="O80" s="12"/>
      <c r="P80" s="12"/>
    </row>
    <row r="81" spans="1:9" ht="12.75">
      <c r="A81" s="223"/>
      <c r="C81" s="32" t="s">
        <v>214</v>
      </c>
      <c r="G81" s="189"/>
      <c r="H81" s="94" t="str">
        <f>" "&amp;'System Parameters'!$D$14&amp;""</f>
        <v> Feet</v>
      </c>
      <c r="I81" s="379"/>
    </row>
    <row r="82" ht="5.25" customHeight="1">
      <c r="A82" s="223"/>
    </row>
    <row r="83" spans="1:10" ht="12.75">
      <c r="A83" s="223"/>
      <c r="C83" s="32" t="s">
        <v>215</v>
      </c>
      <c r="G83" s="189"/>
      <c r="I83" s="203"/>
      <c r="J83" s="96"/>
    </row>
    <row r="84" spans="1:10" ht="5.25" customHeight="1">
      <c r="A84" s="223"/>
      <c r="J84" s="122"/>
    </row>
    <row r="85" spans="1:8" ht="12.75">
      <c r="A85" s="223"/>
      <c r="C85" s="32" t="s">
        <v>317</v>
      </c>
      <c r="D85" s="189">
        <f>IF(G83,VLOOKUP(G83,variables!$I$8:$K$9,variables!$J$1,FALSE),0)</f>
        <v>0</v>
      </c>
      <c r="E85" s="384" t="str">
        <f>" ohms / 1000 "&amp;'System Parameters'!$D$14</f>
        <v> ohms / 1000 Feet</v>
      </c>
      <c r="F85" s="380"/>
      <c r="G85" s="190">
        <f>ROUND(('System Parameters'!$D$6^2)*(D85*(G81/1000)),1)</f>
        <v>0</v>
      </c>
      <c r="H85" s="32" t="s">
        <v>278</v>
      </c>
    </row>
    <row r="86" spans="1:2" ht="5.25" customHeight="1">
      <c r="A86" s="223"/>
      <c r="B86" s="145"/>
    </row>
    <row r="87" spans="1:16" s="27" customFormat="1" ht="12.75" customHeight="1">
      <c r="A87" s="223"/>
      <c r="B87" s="145" t="s">
        <v>13</v>
      </c>
      <c r="C87" s="378" t="s">
        <v>307</v>
      </c>
      <c r="D87" s="379"/>
      <c r="E87" s="379"/>
      <c r="F87" s="380"/>
      <c r="G87" s="20"/>
      <c r="H87" s="32" t="s">
        <v>39</v>
      </c>
      <c r="I87" s="12"/>
      <c r="J87" s="12"/>
      <c r="K87" s="12"/>
      <c r="L87" s="12"/>
      <c r="M87" s="12"/>
      <c r="N87" s="12"/>
      <c r="O87" s="12"/>
      <c r="P87" s="12"/>
    </row>
    <row r="88" spans="1:16" s="27" customFormat="1" ht="5.25" customHeight="1">
      <c r="A88" s="223"/>
      <c r="C88" s="12"/>
      <c r="D88" s="12"/>
      <c r="E88" s="12"/>
      <c r="F88" s="12"/>
      <c r="G88" s="12"/>
      <c r="H88" s="12"/>
      <c r="I88" s="12"/>
      <c r="J88" s="12"/>
      <c r="K88" s="12"/>
      <c r="L88" s="12"/>
      <c r="M88" s="12"/>
      <c r="N88" s="12"/>
      <c r="O88" s="12"/>
      <c r="P88" s="12"/>
    </row>
    <row r="89" spans="1:9" ht="12.75">
      <c r="A89" s="223"/>
      <c r="B89" s="146" t="s">
        <v>14</v>
      </c>
      <c r="C89" s="32" t="s">
        <v>79</v>
      </c>
      <c r="D89" s="27"/>
      <c r="E89" s="27"/>
      <c r="F89" s="27"/>
      <c r="G89" s="35"/>
      <c r="H89" s="97"/>
      <c r="I89" s="32"/>
    </row>
    <row r="90" spans="1:11" ht="5.25" customHeight="1">
      <c r="A90" s="223"/>
      <c r="B90" s="436"/>
      <c r="C90" s="379"/>
      <c r="D90" s="379"/>
      <c r="E90" s="379"/>
      <c r="F90" s="379"/>
      <c r="K90" s="122"/>
    </row>
    <row r="91" spans="1:12" s="27" customFormat="1" ht="12.75" customHeight="1">
      <c r="A91" s="223"/>
      <c r="C91" s="32" t="s">
        <v>238</v>
      </c>
      <c r="D91" s="12"/>
      <c r="E91" s="12"/>
      <c r="F91" s="12"/>
      <c r="G91" s="227"/>
      <c r="H91" s="32" t="s">
        <v>22</v>
      </c>
      <c r="I91" s="346" t="s">
        <v>427</v>
      </c>
      <c r="J91" s="12"/>
      <c r="K91" s="12"/>
      <c r="L91" s="12"/>
    </row>
    <row r="92" spans="1:12" ht="5.25" customHeight="1">
      <c r="A92" s="223"/>
      <c r="L92" s="27"/>
    </row>
    <row r="93" spans="1:9" ht="12.75">
      <c r="A93" s="223"/>
      <c r="C93" s="32" t="s">
        <v>239</v>
      </c>
      <c r="G93" s="227"/>
      <c r="H93" s="32" t="s">
        <v>22</v>
      </c>
      <c r="I93" s="346" t="s">
        <v>426</v>
      </c>
    </row>
    <row r="94" spans="1:11" ht="15.75" customHeight="1">
      <c r="A94" s="223"/>
      <c r="K94" s="87" t="s">
        <v>300</v>
      </c>
    </row>
    <row r="95" spans="1:11" ht="12.75">
      <c r="A95" s="223"/>
      <c r="B95" s="145" t="s">
        <v>15</v>
      </c>
      <c r="C95" s="103" t="s">
        <v>76</v>
      </c>
      <c r="G95" s="36"/>
      <c r="K95" s="231">
        <f>(G91+G93)*G95</f>
        <v>0</v>
      </c>
    </row>
    <row r="96" spans="1:3" ht="13.5" customHeight="1">
      <c r="A96" s="223"/>
      <c r="B96" s="145"/>
      <c r="C96" s="350" t="s">
        <v>216</v>
      </c>
    </row>
    <row r="97" spans="1:3" ht="13.5" customHeight="1">
      <c r="A97" s="223"/>
      <c r="B97" s="145"/>
      <c r="C97" s="147"/>
    </row>
    <row r="98" spans="1:11" ht="47.25" customHeight="1">
      <c r="A98" s="223"/>
      <c r="B98" s="443"/>
      <c r="C98" s="432" t="s">
        <v>263</v>
      </c>
      <c r="D98" s="432"/>
      <c r="E98" s="432"/>
      <c r="F98" s="432"/>
      <c r="G98" s="444"/>
      <c r="H98" s="377"/>
      <c r="I98" s="377"/>
      <c r="J98" s="377"/>
      <c r="K98" s="96"/>
    </row>
    <row r="99" spans="1:11" ht="12.75" customHeight="1">
      <c r="A99" s="223"/>
      <c r="B99" s="443"/>
      <c r="C99" s="246"/>
      <c r="D99" s="246"/>
      <c r="E99" s="246"/>
      <c r="F99" s="246"/>
      <c r="G99" s="246"/>
      <c r="H99" s="246"/>
      <c r="I99" s="246"/>
      <c r="J99" s="246"/>
      <c r="K99" s="27"/>
    </row>
    <row r="100" spans="1:15" ht="13.5" customHeight="1">
      <c r="A100" s="226" t="s">
        <v>266</v>
      </c>
      <c r="B100" s="226"/>
      <c r="C100" s="226"/>
      <c r="D100" s="226"/>
      <c r="E100" s="226"/>
      <c r="F100" s="226"/>
      <c r="G100" s="226"/>
      <c r="H100" s="226"/>
      <c r="I100" s="246"/>
      <c r="J100" s="246"/>
      <c r="K100" s="229"/>
      <c r="L100" s="246"/>
      <c r="M100" s="246"/>
      <c r="N100" s="369"/>
      <c r="O100" s="369"/>
    </row>
    <row r="101" spans="1:15" ht="8.25" customHeight="1">
      <c r="A101" s="223"/>
      <c r="B101" s="95"/>
      <c r="C101" s="95"/>
      <c r="D101" s="95"/>
      <c r="E101" s="95"/>
      <c r="H101" s="122"/>
      <c r="I101" s="246"/>
      <c r="J101" s="246"/>
      <c r="K101" s="27"/>
      <c r="L101" s="246"/>
      <c r="M101" s="246"/>
      <c r="N101" s="369"/>
      <c r="O101" s="369"/>
    </row>
    <row r="102" spans="2:15" s="37" customFormat="1" ht="12.75" customHeight="1">
      <c r="B102" s="145" t="s">
        <v>5</v>
      </c>
      <c r="C102" s="32" t="s">
        <v>7</v>
      </c>
      <c r="D102" s="12"/>
      <c r="E102" s="12"/>
      <c r="F102" s="12"/>
      <c r="G102" s="213" t="s">
        <v>250</v>
      </c>
      <c r="H102" s="97"/>
      <c r="I102" s="226"/>
      <c r="J102" s="226"/>
      <c r="K102" s="222"/>
      <c r="L102" s="226"/>
      <c r="M102" s="226"/>
      <c r="N102" s="226"/>
      <c r="O102" s="226"/>
    </row>
    <row r="103" spans="2:10" ht="12" customHeight="1">
      <c r="B103" s="145"/>
      <c r="C103" s="347" t="s">
        <v>328</v>
      </c>
      <c r="D103" s="157"/>
      <c r="E103" s="157"/>
      <c r="F103" s="157"/>
      <c r="G103" s="157"/>
      <c r="H103" s="157"/>
      <c r="I103" s="122"/>
      <c r="J103" s="122"/>
    </row>
    <row r="104" spans="2:11" ht="12.75">
      <c r="B104" s="145" t="s">
        <v>10</v>
      </c>
      <c r="C104" s="32" t="s">
        <v>75</v>
      </c>
      <c r="G104" s="20"/>
      <c r="H104" s="97"/>
      <c r="K104" s="153"/>
    </row>
    <row r="105" spans="7:13" ht="5.25" customHeight="1">
      <c r="G105" s="122"/>
      <c r="I105" s="157"/>
      <c r="J105" s="157"/>
      <c r="L105" s="157"/>
      <c r="M105" s="157"/>
    </row>
    <row r="106" spans="2:13" ht="12.75">
      <c r="B106" s="145" t="s">
        <v>11</v>
      </c>
      <c r="C106" s="32" t="s">
        <v>422</v>
      </c>
      <c r="D106" s="27"/>
      <c r="E106" s="27"/>
      <c r="F106" s="27"/>
      <c r="G106" s="20"/>
      <c r="H106" s="32" t="s">
        <v>425</v>
      </c>
      <c r="I106" s="96"/>
      <c r="J106" s="96"/>
      <c r="L106" s="96"/>
      <c r="M106" s="96"/>
    </row>
    <row r="107" spans="3:13" ht="12" customHeight="1">
      <c r="C107" s="348" t="s">
        <v>220</v>
      </c>
      <c r="D107" s="229"/>
      <c r="E107" s="229"/>
      <c r="F107" s="229"/>
      <c r="G107" s="229"/>
      <c r="H107" s="229"/>
      <c r="I107" s="96"/>
      <c r="J107" s="96"/>
      <c r="L107" s="96"/>
      <c r="M107" s="96"/>
    </row>
    <row r="108" spans="1:15" s="27" customFormat="1" ht="12.75" customHeight="1">
      <c r="A108" s="12"/>
      <c r="B108" s="145" t="s">
        <v>104</v>
      </c>
      <c r="C108" s="32" t="s">
        <v>79</v>
      </c>
      <c r="G108" s="20"/>
      <c r="H108" s="97"/>
      <c r="I108" s="97"/>
      <c r="J108" s="150"/>
      <c r="K108" s="96"/>
      <c r="L108" s="151"/>
      <c r="M108" s="152"/>
      <c r="N108" s="12"/>
      <c r="O108" s="12"/>
    </row>
    <row r="109" spans="1:15" s="27" customFormat="1" ht="15" customHeight="1">
      <c r="A109" s="12"/>
      <c r="C109" s="349" t="s">
        <v>240</v>
      </c>
      <c r="D109" s="222"/>
      <c r="E109" s="222"/>
      <c r="F109" s="222"/>
      <c r="G109" s="222"/>
      <c r="H109" s="222"/>
      <c r="I109" s="229"/>
      <c r="J109" s="229"/>
      <c r="K109" s="12"/>
      <c r="L109" s="229"/>
      <c r="M109" s="152"/>
      <c r="N109" s="12"/>
      <c r="O109" s="12"/>
    </row>
    <row r="110" spans="1:15" s="27" customFormat="1" ht="12.75" customHeight="1">
      <c r="A110" s="12"/>
      <c r="C110" s="87" t="s">
        <v>264</v>
      </c>
      <c r="D110" s="12"/>
      <c r="E110" s="12"/>
      <c r="F110" s="12"/>
      <c r="G110" s="214">
        <v>0</v>
      </c>
      <c r="H110" s="32" t="s">
        <v>22</v>
      </c>
      <c r="I110" s="353" t="s">
        <v>428</v>
      </c>
      <c r="K110" s="96"/>
      <c r="N110" s="12"/>
      <c r="O110" s="12"/>
    </row>
    <row r="111" spans="3:13" ht="5.25" customHeight="1">
      <c r="C111" s="87"/>
      <c r="I111" s="222"/>
      <c r="J111" s="222"/>
      <c r="L111" s="222"/>
      <c r="M111" s="222"/>
    </row>
    <row r="112" spans="2:9" ht="12.75" customHeight="1">
      <c r="B112" s="145" t="s">
        <v>13</v>
      </c>
      <c r="C112" s="32" t="s">
        <v>93</v>
      </c>
      <c r="G112" s="20"/>
      <c r="I112" s="153"/>
    </row>
    <row r="113" spans="3:10" ht="12.75" customHeight="1">
      <c r="C113" s="349" t="s">
        <v>81</v>
      </c>
      <c r="I113" s="143"/>
      <c r="J113" s="32"/>
    </row>
    <row r="114" spans="3:8" ht="12.75">
      <c r="C114" s="32" t="s">
        <v>214</v>
      </c>
      <c r="G114" s="189"/>
      <c r="H114" s="94" t="str">
        <f>" "&amp;'System Parameters'!$D$14&amp;""</f>
        <v> Feet</v>
      </c>
    </row>
    <row r="115" ht="5.25" customHeight="1"/>
    <row r="116" spans="3:7" ht="12.75">
      <c r="C116" s="32" t="s">
        <v>215</v>
      </c>
      <c r="G116" s="189"/>
    </row>
    <row r="117" spans="9:10" ht="5.25" customHeight="1">
      <c r="I117" s="122"/>
      <c r="J117" s="122"/>
    </row>
    <row r="118" spans="3:9" ht="12.75">
      <c r="C118" s="32" t="s">
        <v>317</v>
      </c>
      <c r="D118" s="189">
        <f>IF(G116,VLOOKUP(G116,variables!$I$8:$K$9,variables!$J$1,FALSE),0)</f>
        <v>0</v>
      </c>
      <c r="E118" s="384" t="str">
        <f>" ohms / 1000 "&amp;'System Parameters'!$D$14</f>
        <v> ohms / 1000 Feet</v>
      </c>
      <c r="F118" s="441"/>
      <c r="G118" s="190">
        <f>ROUND(('System Parameters'!$D$6^2)*(D118*(G114/1000)),1)</f>
        <v>0</v>
      </c>
      <c r="H118" s="32" t="s">
        <v>278</v>
      </c>
      <c r="I118" s="96"/>
    </row>
    <row r="119" spans="7:10" ht="5.25" customHeight="1">
      <c r="G119" s="253"/>
      <c r="I119" s="122"/>
      <c r="J119" s="122"/>
    </row>
    <row r="120" spans="2:8" ht="12.75">
      <c r="B120" s="145" t="s">
        <v>14</v>
      </c>
      <c r="C120" s="378" t="s">
        <v>307</v>
      </c>
      <c r="D120" s="379"/>
      <c r="E120" s="379"/>
      <c r="F120" s="380"/>
      <c r="G120" s="20"/>
      <c r="H120" s="32" t="s">
        <v>39</v>
      </c>
    </row>
    <row r="121" ht="5.25" customHeight="1">
      <c r="G121" s="253"/>
    </row>
    <row r="122" spans="2:12" ht="12.75">
      <c r="B122" s="146" t="s">
        <v>15</v>
      </c>
      <c r="C122" s="32" t="s">
        <v>305</v>
      </c>
      <c r="G122" s="332">
        <f>IF(G120,VLOOKUP(G120,variables!$L$5:$M$17,2,FALSE),0)</f>
        <v>0</v>
      </c>
      <c r="H122" s="32" t="s">
        <v>22</v>
      </c>
      <c r="I122" s="351" t="s">
        <v>430</v>
      </c>
      <c r="L122" s="149"/>
    </row>
    <row r="123" spans="4:12" ht="5.25" customHeight="1">
      <c r="D123" s="244"/>
      <c r="G123" s="122"/>
      <c r="I123" s="96"/>
      <c r="L123" s="149"/>
    </row>
    <row r="124" spans="1:13" s="34" customFormat="1" ht="12.75">
      <c r="A124" s="12"/>
      <c r="B124" s="145" t="s">
        <v>38</v>
      </c>
      <c r="C124" s="32" t="s">
        <v>330</v>
      </c>
      <c r="D124" s="12"/>
      <c r="E124" s="12"/>
      <c r="F124" s="12"/>
      <c r="G124" s="35">
        <f>G106+G110+G118+G122</f>
        <v>0</v>
      </c>
      <c r="H124" s="32" t="s">
        <v>22</v>
      </c>
      <c r="I124" s="22"/>
      <c r="J124" s="156"/>
      <c r="K124" s="32" t="s">
        <v>300</v>
      </c>
      <c r="L124" s="12"/>
      <c r="M124" s="12"/>
    </row>
    <row r="125" spans="7:12" ht="5.25" customHeight="1">
      <c r="G125" s="122"/>
      <c r="I125" s="222"/>
      <c r="J125" s="222"/>
      <c r="L125" s="157"/>
    </row>
    <row r="126" spans="2:12" ht="12.75">
      <c r="B126" s="145" t="s">
        <v>46</v>
      </c>
      <c r="C126" s="103" t="s">
        <v>82</v>
      </c>
      <c r="D126" s="22"/>
      <c r="E126" s="22"/>
      <c r="F126" s="22"/>
      <c r="G126" s="20"/>
      <c r="H126" s="22"/>
      <c r="I126" s="96"/>
      <c r="K126" s="231">
        <f>G126*G124</f>
        <v>0</v>
      </c>
      <c r="L126" s="149"/>
    </row>
    <row r="127" spans="3:12" ht="13.5" customHeight="1">
      <c r="C127" s="350" t="s">
        <v>216</v>
      </c>
      <c r="D127" s="228"/>
      <c r="E127" s="228"/>
      <c r="F127" s="222"/>
      <c r="G127" s="222"/>
      <c r="H127" s="222"/>
      <c r="I127" s="96"/>
      <c r="K127" s="222"/>
      <c r="L127" s="149"/>
    </row>
    <row r="128" spans="3:12" ht="12.75" customHeight="1">
      <c r="C128" s="222"/>
      <c r="D128" s="222"/>
      <c r="E128" s="222"/>
      <c r="F128" s="222"/>
      <c r="G128" s="222"/>
      <c r="H128" s="222"/>
      <c r="I128" s="158"/>
      <c r="J128" s="158"/>
      <c r="K128" s="222"/>
      <c r="L128" s="158"/>
    </row>
    <row r="129" spans="1:15" s="27" customFormat="1" ht="16.5" customHeight="1">
      <c r="A129" s="12"/>
      <c r="B129" s="230" t="s">
        <v>87</v>
      </c>
      <c r="C129" s="222"/>
      <c r="D129" s="222"/>
      <c r="E129" s="222"/>
      <c r="F129" s="222"/>
      <c r="G129" s="222"/>
      <c r="H129" s="222"/>
      <c r="I129" s="150"/>
      <c r="K129" s="222"/>
      <c r="M129" s="12"/>
      <c r="N129" s="12"/>
      <c r="O129" s="12"/>
    </row>
    <row r="130" spans="1:15" s="27" customFormat="1" ht="12.75" customHeight="1">
      <c r="A130" s="12"/>
      <c r="B130" s="145" t="s">
        <v>5</v>
      </c>
      <c r="C130" s="32" t="s">
        <v>77</v>
      </c>
      <c r="D130" s="12"/>
      <c r="E130" s="12"/>
      <c r="F130" s="12"/>
      <c r="G130" s="35">
        <v>0</v>
      </c>
      <c r="H130" s="32" t="s">
        <v>22</v>
      </c>
      <c r="I130" s="222"/>
      <c r="J130" s="222"/>
      <c r="K130" s="158"/>
      <c r="L130" s="222"/>
      <c r="M130" s="12"/>
      <c r="N130" s="12"/>
      <c r="O130" s="12"/>
    </row>
    <row r="131" spans="1:14" s="27" customFormat="1" ht="12.75" customHeight="1">
      <c r="A131" s="12"/>
      <c r="C131" s="349" t="s">
        <v>218</v>
      </c>
      <c r="D131" s="12"/>
      <c r="E131" s="12"/>
      <c r="F131" s="12"/>
      <c r="G131" s="122"/>
      <c r="H131" s="12"/>
      <c r="I131" s="222"/>
      <c r="J131" s="222"/>
      <c r="K131" s="87" t="s">
        <v>300</v>
      </c>
      <c r="L131" s="12"/>
      <c r="M131" s="12"/>
      <c r="N131" s="12"/>
    </row>
    <row r="132" spans="2:12" ht="12.75">
      <c r="B132" s="145" t="s">
        <v>10</v>
      </c>
      <c r="C132" s="103" t="s">
        <v>71</v>
      </c>
      <c r="D132" s="22"/>
      <c r="E132" s="22"/>
      <c r="F132" s="22"/>
      <c r="G132" s="20"/>
      <c r="H132" s="32" t="s">
        <v>22</v>
      </c>
      <c r="J132" s="158"/>
      <c r="K132" s="231">
        <f>G130+G132</f>
        <v>0</v>
      </c>
      <c r="L132" s="158"/>
    </row>
    <row r="133" spans="4:12" ht="14.25" customHeight="1">
      <c r="D133" s="122"/>
      <c r="I133" s="159"/>
      <c r="J133" s="158"/>
      <c r="L133" s="158"/>
    </row>
    <row r="134" spans="1:13" s="34" customFormat="1" ht="12.75">
      <c r="A134" s="12"/>
      <c r="B134" s="27"/>
      <c r="C134" s="12"/>
      <c r="D134" s="12"/>
      <c r="E134" s="12"/>
      <c r="F134" s="12"/>
      <c r="G134" s="12"/>
      <c r="H134" s="12"/>
      <c r="I134" s="22"/>
      <c r="J134" s="156"/>
      <c r="K134" s="12"/>
      <c r="L134" s="12"/>
      <c r="M134" s="12"/>
    </row>
    <row r="135" spans="1:24" ht="12.75">
      <c r="A135" s="225"/>
      <c r="U135" s="70"/>
      <c r="V135" s="70"/>
      <c r="W135" s="70"/>
      <c r="X135" s="70"/>
    </row>
    <row r="136" ht="12.75">
      <c r="K136" s="32" t="s">
        <v>88</v>
      </c>
    </row>
    <row r="137" ht="3" customHeight="1"/>
    <row r="138" ht="12.75" customHeight="1">
      <c r="K138" s="231">
        <f>K30+K59+K68+K95+K126+K132</f>
        <v>0</v>
      </c>
    </row>
    <row r="139" spans="2:11" s="299" customFormat="1" ht="6" customHeight="1">
      <c r="B139" s="305"/>
      <c r="K139" s="296"/>
    </row>
    <row r="140" spans="1:2" s="303" customFormat="1" ht="24" customHeight="1">
      <c r="A140" s="301" t="s">
        <v>401</v>
      </c>
      <c r="B140" s="311"/>
    </row>
    <row r="141" ht="12.75" hidden="1"/>
    <row r="142" ht="64.5" customHeight="1" hidden="1"/>
    <row r="143" ht="59.25" customHeight="1"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27.75" customHeight="1"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sheetData>
  <sheetProtection password="C13D" sheet="1"/>
  <mergeCells count="21">
    <mergeCell ref="I79:I81"/>
    <mergeCell ref="E22:F22"/>
    <mergeCell ref="N100:O101"/>
    <mergeCell ref="E51:F51"/>
    <mergeCell ref="E118:F118"/>
    <mergeCell ref="C87:F87"/>
    <mergeCell ref="C75:F75"/>
    <mergeCell ref="C77:F77"/>
    <mergeCell ref="E85:F85"/>
    <mergeCell ref="C79:F79"/>
    <mergeCell ref="C98:J98"/>
    <mergeCell ref="C41:E41"/>
    <mergeCell ref="B90:F90"/>
    <mergeCell ref="C120:F120"/>
    <mergeCell ref="A1:K2"/>
    <mergeCell ref="I6:T6"/>
    <mergeCell ref="C73:F73"/>
    <mergeCell ref="C12:D12"/>
    <mergeCell ref="C45:F45"/>
    <mergeCell ref="B98:B99"/>
    <mergeCell ref="C16:F16"/>
  </mergeCells>
  <dataValidations count="18">
    <dataValidation type="list" allowBlank="1" showInputMessage="1" prompt="Select From Dropdown or Type-in" sqref="G6">
      <formula1>fixdesc</formula1>
    </dataValidation>
    <dataValidation type="list" allowBlank="1" showInputMessage="1" showErrorMessage="1" sqref="G104">
      <formula1>signman</formula1>
    </dataValidation>
    <dataValidation type="list" allowBlank="1" showInputMessage="1" showErrorMessage="1" sqref="G79 G112 G16 G45">
      <formula1>yesno</formula1>
    </dataValidation>
    <dataValidation type="list" allowBlank="1" showInputMessage="1" showErrorMessage="1" sqref="G116 G20 G83 G49">
      <formula1>gauge2</formula1>
    </dataValidation>
    <dataValidation type="list" allowBlank="1" showInputMessage="1" sqref="G87 G106 G120">
      <formula1>watts2</formula1>
    </dataValidation>
    <dataValidation type="list" allowBlank="1" showInputMessage="1" prompt="Select From Dropdown or Type-in" sqref="G64">
      <formula1>sensor</formula1>
    </dataValidation>
    <dataValidation type="list" allowBlank="1" showInputMessage="1" prompt="Select From Dropdown or Type-in" sqref="G37 G8">
      <formula1>signman</formula1>
    </dataValidation>
    <dataValidation type="list" allowBlank="1" showInputMessage="1" prompt="Select From Dropdown or Type-in" sqref="G10">
      <formula1>lampwatt</formula1>
    </dataValidation>
    <dataValidation type="list" allowBlank="1" showInputMessage="1" prompt="Select From Dropdown or Type-in" sqref="G41 G12">
      <formula1>pulsing</formula1>
    </dataValidation>
    <dataValidation type="list" allowBlank="1" showInputMessage="1" prompt="Select From Dropdown or Type-in" sqref="G35">
      <formula1>"L-862S"</formula1>
    </dataValidation>
    <dataValidation type="list" allowBlank="1" showInputMessage="1" prompt="Select From Dropdown or Type-in" sqref="G39">
      <formula1>"150"</formula1>
    </dataValidation>
    <dataValidation type="list" allowBlank="1" showInputMessage="1" prompt="Select From Dropdown or Type-in" sqref="G24">
      <formula1>watts2</formula1>
    </dataValidation>
    <dataValidation allowBlank="1" showInputMessage="1" sqref="G73 G102"/>
    <dataValidation type="list" allowBlank="1" showInputMessage="1" sqref="G77">
      <formula1>lampwatt</formula1>
    </dataValidation>
    <dataValidation type="list" allowBlank="1" showInputMessage="1" sqref="G89">
      <formula1>pulsing</formula1>
    </dataValidation>
    <dataValidation type="list" allowBlank="1" showInputMessage="1" sqref="G75">
      <formula1>signman</formula1>
    </dataValidation>
    <dataValidation type="list" allowBlank="1" showInputMessage="1" sqref="G108">
      <formula1>npulsing</formula1>
    </dataValidation>
    <dataValidation type="list" allowBlank="1" showInputMessage="1" prompt="Select From Dropdown or Type-in" sqref="G53">
      <formula1>"150,200"</formula1>
    </dataValidation>
  </dataValidations>
  <printOptions/>
  <pageMargins left="0.75" right="0.75" top="1" bottom="1" header="0.5" footer="0.5"/>
  <pageSetup horizontalDpi="600" verticalDpi="600" orientation="portrait" r:id="rId2"/>
  <ignoredErrors>
    <ignoredError sqref="G122" unlockedFormula="1"/>
  </ignoredErrors>
  <drawing r:id="rId1"/>
</worksheet>
</file>

<file path=xl/worksheets/sheet8.xml><?xml version="1.0" encoding="utf-8"?>
<worksheet xmlns="http://schemas.openxmlformats.org/spreadsheetml/2006/main" xmlns:r="http://schemas.openxmlformats.org/officeDocument/2006/relationships">
  <sheetPr codeName="Sheet7"/>
  <dimension ref="A1:R91"/>
  <sheetViews>
    <sheetView zoomScalePageLayoutView="0" workbookViewId="0" topLeftCell="A1">
      <selection activeCell="D4" sqref="D4:G4"/>
    </sheetView>
  </sheetViews>
  <sheetFormatPr defaultColWidth="0" defaultRowHeight="15" customHeight="1" zeroHeight="1"/>
  <cols>
    <col min="1" max="1" width="1.57421875" style="12" customWidth="1"/>
    <col min="2" max="2" width="6.00390625" style="12" customWidth="1"/>
    <col min="3" max="3" width="3.57421875" style="41" customWidth="1"/>
    <col min="4" max="4" width="32.8515625" style="32" customWidth="1"/>
    <col min="5" max="5" width="13.140625" style="32" customWidth="1"/>
    <col min="6" max="6" width="4.421875" style="32" customWidth="1"/>
    <col min="7" max="7" width="4.8515625" style="33" customWidth="1"/>
    <col min="8" max="8" width="1.28515625" style="32" customWidth="1"/>
    <col min="9" max="9" width="1.8515625" style="32" customWidth="1"/>
    <col min="10" max="10" width="1.421875" style="12" customWidth="1"/>
    <col min="11" max="11" width="3.57421875" style="12" bestFit="1" customWidth="1"/>
    <col min="12" max="12" width="34.00390625" style="12" customWidth="1"/>
    <col min="13" max="13" width="13.140625" style="12" customWidth="1"/>
    <col min="14" max="14" width="4.421875" style="12" customWidth="1"/>
    <col min="15" max="15" width="6.7109375" style="12" customWidth="1"/>
    <col min="16" max="16" width="1.421875" style="12" customWidth="1"/>
    <col min="17" max="17" width="1.57421875" style="12" customWidth="1"/>
    <col min="18" max="18" width="10.7109375" style="12" customWidth="1"/>
    <col min="19" max="16384" width="0" style="12" hidden="1" customWidth="1"/>
  </cols>
  <sheetData>
    <row r="1" spans="1:18" ht="103.5" customHeight="1">
      <c r="A1" s="442" t="s">
        <v>261</v>
      </c>
      <c r="B1" s="442"/>
      <c r="C1" s="442"/>
      <c r="D1" s="442"/>
      <c r="E1" s="442"/>
      <c r="F1" s="442"/>
      <c r="G1" s="442"/>
      <c r="H1" s="442"/>
      <c r="I1" s="442"/>
      <c r="J1" s="442"/>
      <c r="K1" s="442"/>
      <c r="L1" s="442"/>
      <c r="M1" s="442"/>
      <c r="N1" s="442"/>
      <c r="O1" s="442"/>
      <c r="P1" s="442"/>
      <c r="Q1" s="442"/>
      <c r="R1" s="442"/>
    </row>
    <row r="2" spans="1:18" s="31" customFormat="1" ht="15" customHeight="1">
      <c r="A2" s="442"/>
      <c r="B2" s="442"/>
      <c r="C2" s="442"/>
      <c r="D2" s="442"/>
      <c r="E2" s="442"/>
      <c r="F2" s="442"/>
      <c r="G2" s="442"/>
      <c r="H2" s="442"/>
      <c r="I2" s="442"/>
      <c r="J2" s="442"/>
      <c r="K2" s="442"/>
      <c r="L2" s="442"/>
      <c r="M2" s="442"/>
      <c r="N2" s="442"/>
      <c r="O2" s="442"/>
      <c r="P2" s="442"/>
      <c r="Q2" s="442"/>
      <c r="R2" s="442"/>
    </row>
    <row r="3" spans="1:18" ht="5.25" customHeight="1">
      <c r="A3" s="369"/>
      <c r="B3" s="369"/>
      <c r="C3" s="169"/>
      <c r="D3" s="170"/>
      <c r="E3" s="170"/>
      <c r="F3" s="170"/>
      <c r="G3" s="171"/>
      <c r="H3" s="172"/>
      <c r="I3" s="116"/>
      <c r="J3" s="173"/>
      <c r="K3" s="174"/>
      <c r="L3" s="170"/>
      <c r="M3" s="170"/>
      <c r="N3" s="170"/>
      <c r="O3" s="171"/>
      <c r="P3" s="172"/>
      <c r="R3" s="369"/>
    </row>
    <row r="4" spans="1:18" ht="15" customHeight="1">
      <c r="A4" s="369"/>
      <c r="B4" s="369"/>
      <c r="C4" s="175" t="s">
        <v>6</v>
      </c>
      <c r="D4" s="445" t="s">
        <v>313</v>
      </c>
      <c r="E4" s="445"/>
      <c r="F4" s="445"/>
      <c r="G4" s="446"/>
      <c r="H4" s="148"/>
      <c r="I4" s="116"/>
      <c r="J4" s="177"/>
      <c r="K4" s="178" t="s">
        <v>40</v>
      </c>
      <c r="L4" s="445" t="s">
        <v>313</v>
      </c>
      <c r="M4" s="445"/>
      <c r="N4" s="445"/>
      <c r="O4" s="446"/>
      <c r="P4" s="148"/>
      <c r="R4" s="369"/>
    </row>
    <row r="5" spans="1:18" ht="12.75" customHeight="1">
      <c r="A5" s="369"/>
      <c r="B5" s="369"/>
      <c r="C5" s="175"/>
      <c r="D5" s="447"/>
      <c r="E5" s="448"/>
      <c r="F5" s="448"/>
      <c r="G5" s="449"/>
      <c r="H5" s="148"/>
      <c r="I5" s="116"/>
      <c r="J5" s="177"/>
      <c r="K5" s="178"/>
      <c r="L5" s="418"/>
      <c r="M5" s="420"/>
      <c r="N5" s="420"/>
      <c r="O5" s="419"/>
      <c r="P5" s="148"/>
      <c r="R5" s="369"/>
    </row>
    <row r="6" spans="1:18" ht="5.25" customHeight="1">
      <c r="A6" s="369"/>
      <c r="B6" s="369"/>
      <c r="C6" s="218"/>
      <c r="D6" s="122"/>
      <c r="E6" s="122"/>
      <c r="F6" s="122"/>
      <c r="G6" s="122"/>
      <c r="H6" s="148"/>
      <c r="I6" s="116"/>
      <c r="J6" s="177"/>
      <c r="K6" s="178"/>
      <c r="L6" s="122"/>
      <c r="M6" s="215"/>
      <c r="N6" s="215"/>
      <c r="O6" s="217"/>
      <c r="P6" s="148"/>
      <c r="R6" s="369"/>
    </row>
    <row r="7" spans="1:18" ht="12.75" customHeight="1">
      <c r="A7" s="369"/>
      <c r="B7" s="369"/>
      <c r="C7" s="175"/>
      <c r="D7" s="219" t="s">
        <v>294</v>
      </c>
      <c r="E7" s="85"/>
      <c r="F7" s="116" t="s">
        <v>22</v>
      </c>
      <c r="G7" s="176"/>
      <c r="H7" s="148"/>
      <c r="I7" s="116"/>
      <c r="J7" s="177"/>
      <c r="K7" s="178"/>
      <c r="L7" s="219" t="s">
        <v>294</v>
      </c>
      <c r="M7" s="85"/>
      <c r="N7" s="116" t="s">
        <v>22</v>
      </c>
      <c r="O7" s="176"/>
      <c r="P7" s="148"/>
      <c r="R7" s="369"/>
    </row>
    <row r="8" spans="1:18" ht="5.25" customHeight="1">
      <c r="A8" s="369"/>
      <c r="B8" s="369"/>
      <c r="C8" s="218"/>
      <c r="D8" s="122"/>
      <c r="E8" s="122"/>
      <c r="F8" s="122"/>
      <c r="G8" s="122"/>
      <c r="H8" s="148"/>
      <c r="I8" s="116"/>
      <c r="J8" s="177"/>
      <c r="K8" s="178"/>
      <c r="L8" s="122"/>
      <c r="M8" s="215"/>
      <c r="N8" s="215"/>
      <c r="O8" s="217"/>
      <c r="P8" s="148"/>
      <c r="R8" s="369"/>
    </row>
    <row r="9" spans="1:18" ht="12.75" customHeight="1">
      <c r="A9" s="369"/>
      <c r="B9" s="369"/>
      <c r="C9" s="175"/>
      <c r="D9" s="219" t="s">
        <v>295</v>
      </c>
      <c r="E9" s="85"/>
      <c r="F9" s="116"/>
      <c r="G9" s="176"/>
      <c r="H9" s="148"/>
      <c r="I9" s="116"/>
      <c r="J9" s="177"/>
      <c r="K9" s="178"/>
      <c r="L9" s="219" t="s">
        <v>295</v>
      </c>
      <c r="M9" s="85"/>
      <c r="N9" s="116"/>
      <c r="O9" s="176"/>
      <c r="P9" s="148"/>
      <c r="R9" s="369"/>
    </row>
    <row r="10" spans="1:18" ht="5.25" customHeight="1">
      <c r="A10" s="369"/>
      <c r="B10" s="369"/>
      <c r="C10" s="218"/>
      <c r="D10" s="122"/>
      <c r="E10" s="122"/>
      <c r="F10" s="122"/>
      <c r="G10" s="122"/>
      <c r="H10" s="148"/>
      <c r="I10" s="116"/>
      <c r="J10" s="177"/>
      <c r="K10" s="178"/>
      <c r="L10" s="122"/>
      <c r="M10" s="215"/>
      <c r="N10" s="215"/>
      <c r="O10" s="217"/>
      <c r="P10" s="148"/>
      <c r="R10" s="369"/>
    </row>
    <row r="11" spans="1:18" ht="12.75" customHeight="1">
      <c r="A11" s="369"/>
      <c r="B11" s="369"/>
      <c r="C11" s="175"/>
      <c r="D11" s="219" t="s">
        <v>296</v>
      </c>
      <c r="E11" s="85">
        <f>IF(E9,VLOOKUP(E9,variables!$L$5:$M$17,2,FALSE),0)</f>
        <v>0</v>
      </c>
      <c r="F11" s="116"/>
      <c r="G11" s="176"/>
      <c r="H11" s="148"/>
      <c r="I11" s="116"/>
      <c r="J11" s="177"/>
      <c r="K11" s="178"/>
      <c r="L11" s="219" t="s">
        <v>296</v>
      </c>
      <c r="M11" s="85">
        <f>IF(M9,VLOOKUP(M9,variables!$L$5:$M$17,2,FALSE),0)</f>
        <v>0</v>
      </c>
      <c r="N11" s="116"/>
      <c r="O11" s="176"/>
      <c r="P11" s="148"/>
      <c r="R11" s="369"/>
    </row>
    <row r="12" spans="1:18" ht="5.25" customHeight="1">
      <c r="A12" s="369"/>
      <c r="B12" s="369"/>
      <c r="C12" s="218"/>
      <c r="D12" s="122"/>
      <c r="E12" s="122"/>
      <c r="F12" s="122"/>
      <c r="G12" s="122"/>
      <c r="H12" s="148"/>
      <c r="I12" s="116"/>
      <c r="J12" s="177"/>
      <c r="K12" s="178"/>
      <c r="L12" s="122"/>
      <c r="M12" s="215"/>
      <c r="N12" s="215"/>
      <c r="O12" s="217"/>
      <c r="P12" s="148"/>
      <c r="R12" s="369"/>
    </row>
    <row r="13" spans="1:18" ht="12.75" customHeight="1">
      <c r="A13" s="369"/>
      <c r="B13" s="369"/>
      <c r="C13" s="175"/>
      <c r="D13" s="219" t="s">
        <v>293</v>
      </c>
      <c r="E13" s="85"/>
      <c r="F13" s="116"/>
      <c r="G13" s="176"/>
      <c r="H13" s="148"/>
      <c r="I13" s="116"/>
      <c r="J13" s="177"/>
      <c r="K13" s="178"/>
      <c r="L13" s="219" t="s">
        <v>293</v>
      </c>
      <c r="M13" s="85"/>
      <c r="N13" s="116"/>
      <c r="O13" s="176"/>
      <c r="P13" s="148"/>
      <c r="R13" s="369"/>
    </row>
    <row r="14" spans="1:18" ht="5.25" customHeight="1">
      <c r="A14" s="369"/>
      <c r="B14" s="369"/>
      <c r="C14" s="218"/>
      <c r="D14" s="122"/>
      <c r="E14" s="122"/>
      <c r="F14" s="122"/>
      <c r="G14" s="122"/>
      <c r="H14" s="148"/>
      <c r="I14" s="116"/>
      <c r="J14" s="177"/>
      <c r="K14" s="178"/>
      <c r="L14" s="122"/>
      <c r="M14" s="215"/>
      <c r="N14" s="215"/>
      <c r="O14" s="217"/>
      <c r="P14" s="148"/>
      <c r="R14" s="369"/>
    </row>
    <row r="15" spans="1:18" ht="12.75" customHeight="1">
      <c r="A15" s="369"/>
      <c r="B15" s="369"/>
      <c r="C15" s="175"/>
      <c r="D15" s="219" t="s">
        <v>297</v>
      </c>
      <c r="E15" s="85"/>
      <c r="F15" s="116"/>
      <c r="G15" s="176"/>
      <c r="H15" s="148"/>
      <c r="I15" s="116"/>
      <c r="J15" s="177"/>
      <c r="K15" s="178"/>
      <c r="L15" s="219" t="s">
        <v>297</v>
      </c>
      <c r="M15" s="85"/>
      <c r="N15" s="116"/>
      <c r="O15" s="176"/>
      <c r="P15" s="148"/>
      <c r="R15" s="369"/>
    </row>
    <row r="16" spans="1:18" ht="5.25" customHeight="1">
      <c r="A16" s="369"/>
      <c r="B16" s="369"/>
      <c r="C16" s="218"/>
      <c r="D16" s="122"/>
      <c r="E16" s="122"/>
      <c r="F16" s="122"/>
      <c r="G16" s="122"/>
      <c r="H16" s="117"/>
      <c r="I16" s="113"/>
      <c r="J16" s="177"/>
      <c r="K16" s="179"/>
      <c r="L16" s="122"/>
      <c r="M16" s="215"/>
      <c r="N16" s="215"/>
      <c r="O16" s="217"/>
      <c r="P16" s="117"/>
      <c r="R16" s="369"/>
    </row>
    <row r="17" spans="1:18" ht="12.75" customHeight="1">
      <c r="A17" s="369"/>
      <c r="B17" s="369"/>
      <c r="C17" s="180"/>
      <c r="D17" s="219" t="s">
        <v>292</v>
      </c>
      <c r="E17" s="86">
        <f>(E7+E11+E13)*E15</f>
        <v>0</v>
      </c>
      <c r="F17" s="116" t="s">
        <v>22</v>
      </c>
      <c r="G17" s="176"/>
      <c r="H17" s="181"/>
      <c r="I17" s="113"/>
      <c r="J17" s="177"/>
      <c r="K17" s="179"/>
      <c r="L17" s="219" t="s">
        <v>292</v>
      </c>
      <c r="M17" s="86">
        <f>(M7+M11+M13)*M15</f>
        <v>0</v>
      </c>
      <c r="N17" s="116" t="s">
        <v>22</v>
      </c>
      <c r="O17" s="176"/>
      <c r="P17" s="181"/>
      <c r="Q17" s="12">
        <f>IF(E17,IF(M17,IF(E34,IF(M34,4,3),2),1),0)</f>
        <v>0</v>
      </c>
      <c r="R17" s="369"/>
    </row>
    <row r="18" spans="1:18" ht="5.25" customHeight="1">
      <c r="A18" s="369"/>
      <c r="B18" s="369"/>
      <c r="C18" s="182"/>
      <c r="D18" s="183"/>
      <c r="E18" s="183"/>
      <c r="F18" s="183"/>
      <c r="G18" s="184"/>
      <c r="H18" s="185"/>
      <c r="I18" s="116"/>
      <c r="J18" s="186"/>
      <c r="K18" s="187"/>
      <c r="L18" s="183"/>
      <c r="M18" s="183"/>
      <c r="N18" s="183"/>
      <c r="O18" s="184"/>
      <c r="P18" s="185"/>
      <c r="R18" s="369"/>
    </row>
    <row r="19" spans="1:18" ht="7.5" customHeight="1">
      <c r="A19" s="369"/>
      <c r="B19" s="369"/>
      <c r="R19" s="369"/>
    </row>
    <row r="20" spans="1:18" ht="5.25" customHeight="1">
      <c r="A20" s="369"/>
      <c r="B20" s="369"/>
      <c r="C20" s="169"/>
      <c r="D20" s="170"/>
      <c r="E20" s="170"/>
      <c r="F20" s="170"/>
      <c r="G20" s="171"/>
      <c r="H20" s="172"/>
      <c r="I20" s="116"/>
      <c r="J20" s="173"/>
      <c r="K20" s="174"/>
      <c r="L20" s="170"/>
      <c r="M20" s="170"/>
      <c r="N20" s="170"/>
      <c r="O20" s="171"/>
      <c r="P20" s="172"/>
      <c r="R20" s="369"/>
    </row>
    <row r="21" spans="1:18" ht="15" customHeight="1">
      <c r="A21" s="369"/>
      <c r="B21" s="369"/>
      <c r="C21" s="175" t="s">
        <v>42</v>
      </c>
      <c r="D21" s="445" t="s">
        <v>313</v>
      </c>
      <c r="E21" s="445"/>
      <c r="F21" s="445"/>
      <c r="G21" s="446"/>
      <c r="H21" s="148"/>
      <c r="I21" s="116"/>
      <c r="J21" s="177"/>
      <c r="K21" s="178" t="s">
        <v>44</v>
      </c>
      <c r="L21" s="445" t="s">
        <v>313</v>
      </c>
      <c r="M21" s="445"/>
      <c r="N21" s="445"/>
      <c r="O21" s="446"/>
      <c r="P21" s="148"/>
      <c r="R21" s="369"/>
    </row>
    <row r="22" spans="1:18" ht="12.75" customHeight="1">
      <c r="A22" s="369"/>
      <c r="B22" s="369"/>
      <c r="C22" s="175"/>
      <c r="D22" s="418"/>
      <c r="E22" s="420"/>
      <c r="F22" s="420"/>
      <c r="G22" s="419"/>
      <c r="H22" s="148"/>
      <c r="I22" s="116"/>
      <c r="J22" s="177"/>
      <c r="K22" s="178"/>
      <c r="L22" s="418"/>
      <c r="M22" s="420"/>
      <c r="N22" s="420"/>
      <c r="O22" s="419"/>
      <c r="P22" s="148"/>
      <c r="R22" s="369"/>
    </row>
    <row r="23" spans="1:18" ht="5.25" customHeight="1">
      <c r="A23" s="369"/>
      <c r="B23" s="369"/>
      <c r="C23" s="175"/>
      <c r="D23" s="453"/>
      <c r="E23" s="453"/>
      <c r="F23" s="453"/>
      <c r="G23" s="454"/>
      <c r="H23" s="148"/>
      <c r="I23" s="116"/>
      <c r="J23" s="177"/>
      <c r="K23" s="178"/>
      <c r="L23" s="215"/>
      <c r="M23" s="215"/>
      <c r="N23" s="215"/>
      <c r="O23" s="217"/>
      <c r="P23" s="148"/>
      <c r="R23" s="369"/>
    </row>
    <row r="24" spans="1:18" ht="12.75" customHeight="1">
      <c r="A24" s="369"/>
      <c r="B24" s="369"/>
      <c r="C24" s="175"/>
      <c r="D24" s="219" t="s">
        <v>294</v>
      </c>
      <c r="E24" s="85"/>
      <c r="F24" s="116" t="s">
        <v>22</v>
      </c>
      <c r="G24" s="176"/>
      <c r="H24" s="148"/>
      <c r="I24" s="116"/>
      <c r="J24" s="177"/>
      <c r="K24" s="178"/>
      <c r="L24" s="219" t="s">
        <v>294</v>
      </c>
      <c r="M24" s="85"/>
      <c r="N24" s="116" t="s">
        <v>22</v>
      </c>
      <c r="O24" s="176"/>
      <c r="P24" s="148"/>
      <c r="R24" s="369"/>
    </row>
    <row r="25" spans="1:18" ht="5.25" customHeight="1">
      <c r="A25" s="369"/>
      <c r="B25" s="369"/>
      <c r="C25" s="175"/>
      <c r="D25" s="122"/>
      <c r="E25" s="215"/>
      <c r="F25" s="215"/>
      <c r="G25" s="216"/>
      <c r="H25" s="148"/>
      <c r="I25" s="116"/>
      <c r="J25" s="177"/>
      <c r="K25" s="178"/>
      <c r="L25" s="122"/>
      <c r="M25" s="215"/>
      <c r="N25" s="215"/>
      <c r="O25" s="217"/>
      <c r="P25" s="148"/>
      <c r="R25" s="369"/>
    </row>
    <row r="26" spans="1:18" ht="12.75" customHeight="1">
      <c r="A26" s="369"/>
      <c r="B26" s="369"/>
      <c r="C26" s="175"/>
      <c r="D26" s="219" t="s">
        <v>295</v>
      </c>
      <c r="E26" s="85"/>
      <c r="F26" s="116"/>
      <c r="G26" s="176"/>
      <c r="H26" s="148"/>
      <c r="I26" s="116"/>
      <c r="J26" s="177"/>
      <c r="K26" s="178"/>
      <c r="L26" s="219" t="s">
        <v>295</v>
      </c>
      <c r="M26" s="85"/>
      <c r="N26" s="116"/>
      <c r="O26" s="176"/>
      <c r="P26" s="148"/>
      <c r="R26" s="369"/>
    </row>
    <row r="27" spans="1:18" ht="5.25" customHeight="1">
      <c r="A27" s="369"/>
      <c r="B27" s="369"/>
      <c r="C27" s="175"/>
      <c r="D27" s="122"/>
      <c r="E27" s="215"/>
      <c r="F27" s="215"/>
      <c r="G27" s="216"/>
      <c r="H27" s="148"/>
      <c r="I27" s="116"/>
      <c r="J27" s="177"/>
      <c r="K27" s="178"/>
      <c r="L27" s="122"/>
      <c r="M27" s="215"/>
      <c r="N27" s="215"/>
      <c r="O27" s="217"/>
      <c r="P27" s="148"/>
      <c r="R27" s="369"/>
    </row>
    <row r="28" spans="1:18" ht="12.75" customHeight="1">
      <c r="A28" s="369"/>
      <c r="B28" s="369"/>
      <c r="C28" s="175"/>
      <c r="D28" s="219" t="s">
        <v>296</v>
      </c>
      <c r="E28" s="85">
        <f>IF(E26,VLOOKUP(E26,variables!$L$5:$M$17,2,FALSE),0)</f>
        <v>0</v>
      </c>
      <c r="F28" s="116"/>
      <c r="G28" s="176"/>
      <c r="H28" s="148"/>
      <c r="I28" s="116"/>
      <c r="J28" s="177"/>
      <c r="K28" s="178"/>
      <c r="L28" s="219" t="s">
        <v>296</v>
      </c>
      <c r="M28" s="85">
        <f>IF(M26,VLOOKUP(M26,variables!$L$5:$M$17,2,FALSE),0)</f>
        <v>0</v>
      </c>
      <c r="N28" s="116"/>
      <c r="O28" s="176"/>
      <c r="P28" s="148"/>
      <c r="R28" s="369"/>
    </row>
    <row r="29" spans="1:18" ht="5.25" customHeight="1">
      <c r="A29" s="369"/>
      <c r="B29" s="369"/>
      <c r="C29" s="175"/>
      <c r="D29" s="122"/>
      <c r="E29" s="215"/>
      <c r="F29" s="215"/>
      <c r="G29" s="216"/>
      <c r="H29" s="148"/>
      <c r="I29" s="116"/>
      <c r="J29" s="177"/>
      <c r="K29" s="178"/>
      <c r="L29" s="122"/>
      <c r="M29" s="215"/>
      <c r="N29" s="215"/>
      <c r="O29" s="217"/>
      <c r="P29" s="148"/>
      <c r="R29" s="369"/>
    </row>
    <row r="30" spans="1:18" ht="12.75" customHeight="1">
      <c r="A30" s="369"/>
      <c r="B30" s="369"/>
      <c r="C30" s="175"/>
      <c r="D30" s="219" t="s">
        <v>293</v>
      </c>
      <c r="E30" s="85"/>
      <c r="F30" s="116"/>
      <c r="G30" s="176"/>
      <c r="H30" s="148"/>
      <c r="I30" s="116"/>
      <c r="J30" s="177"/>
      <c r="K30" s="178"/>
      <c r="L30" s="219" t="s">
        <v>293</v>
      </c>
      <c r="M30" s="85"/>
      <c r="N30" s="116"/>
      <c r="O30" s="176"/>
      <c r="P30" s="148"/>
      <c r="R30" s="369"/>
    </row>
    <row r="31" spans="1:18" ht="5.25" customHeight="1">
      <c r="A31" s="369"/>
      <c r="B31" s="369"/>
      <c r="C31" s="218"/>
      <c r="D31" s="122"/>
      <c r="E31" s="122"/>
      <c r="F31" s="122"/>
      <c r="G31" s="122"/>
      <c r="H31" s="148"/>
      <c r="I31" s="116"/>
      <c r="J31" s="177"/>
      <c r="K31" s="178"/>
      <c r="L31" s="122"/>
      <c r="M31" s="215"/>
      <c r="N31" s="215"/>
      <c r="O31" s="217"/>
      <c r="P31" s="148"/>
      <c r="R31" s="369"/>
    </row>
    <row r="32" spans="1:18" ht="12.75" customHeight="1">
      <c r="A32" s="369"/>
      <c r="B32" s="369"/>
      <c r="C32" s="175"/>
      <c r="D32" s="219" t="s">
        <v>297</v>
      </c>
      <c r="E32" s="85"/>
      <c r="F32" s="116"/>
      <c r="G32" s="176"/>
      <c r="H32" s="148"/>
      <c r="I32" s="116"/>
      <c r="J32" s="177"/>
      <c r="K32" s="178"/>
      <c r="L32" s="219" t="s">
        <v>297</v>
      </c>
      <c r="M32" s="85"/>
      <c r="N32" s="116"/>
      <c r="O32" s="176"/>
      <c r="P32" s="148"/>
      <c r="R32" s="369"/>
    </row>
    <row r="33" spans="1:18" ht="5.25" customHeight="1">
      <c r="A33" s="369"/>
      <c r="B33" s="369"/>
      <c r="C33" s="180"/>
      <c r="D33" s="122"/>
      <c r="E33" s="215"/>
      <c r="F33" s="215"/>
      <c r="G33" s="216"/>
      <c r="H33" s="117"/>
      <c r="I33" s="113"/>
      <c r="J33" s="177"/>
      <c r="K33" s="179"/>
      <c r="L33" s="122"/>
      <c r="M33" s="215"/>
      <c r="N33" s="215"/>
      <c r="O33" s="217"/>
      <c r="P33" s="117"/>
      <c r="R33" s="369"/>
    </row>
    <row r="34" spans="1:18" ht="12.75" customHeight="1">
      <c r="A34" s="369"/>
      <c r="B34" s="369"/>
      <c r="C34" s="180"/>
      <c r="D34" s="219" t="s">
        <v>292</v>
      </c>
      <c r="E34" s="86">
        <f>(E24+E28+E30)*E32</f>
        <v>0</v>
      </c>
      <c r="F34" s="116" t="s">
        <v>22</v>
      </c>
      <c r="G34" s="176"/>
      <c r="H34" s="181"/>
      <c r="I34" s="113"/>
      <c r="J34" s="177"/>
      <c r="K34" s="179"/>
      <c r="L34" s="219" t="s">
        <v>292</v>
      </c>
      <c r="M34" s="86">
        <f>(M24+M28+M30)*M32</f>
        <v>0</v>
      </c>
      <c r="N34" s="116" t="s">
        <v>22</v>
      </c>
      <c r="O34" s="176"/>
      <c r="P34" s="181"/>
      <c r="R34" s="369"/>
    </row>
    <row r="35" spans="1:18" ht="5.25" customHeight="1">
      <c r="A35" s="369"/>
      <c r="B35" s="369"/>
      <c r="C35" s="182"/>
      <c r="D35" s="183"/>
      <c r="E35" s="183"/>
      <c r="F35" s="183"/>
      <c r="G35" s="184"/>
      <c r="H35" s="185"/>
      <c r="I35" s="116"/>
      <c r="J35" s="186"/>
      <c r="K35" s="187"/>
      <c r="L35" s="183"/>
      <c r="M35" s="183"/>
      <c r="N35" s="183"/>
      <c r="O35" s="184"/>
      <c r="P35" s="185"/>
      <c r="R35" s="369"/>
    </row>
    <row r="36" spans="1:18" ht="7.5" customHeight="1">
      <c r="A36" s="369"/>
      <c r="B36" s="369"/>
      <c r="G36" s="176"/>
      <c r="K36" s="96"/>
      <c r="L36" s="96"/>
      <c r="M36" s="96"/>
      <c r="N36" s="96"/>
      <c r="O36" s="96"/>
      <c r="P36" s="96"/>
      <c r="R36" s="369"/>
    </row>
    <row r="37" spans="1:18" ht="5.25" customHeight="1">
      <c r="A37" s="369"/>
      <c r="B37" s="369"/>
      <c r="C37" s="169"/>
      <c r="D37" s="170"/>
      <c r="E37" s="170"/>
      <c r="F37" s="170"/>
      <c r="G37" s="171"/>
      <c r="H37" s="172"/>
      <c r="I37" s="116"/>
      <c r="J37" s="173"/>
      <c r="K37" s="174"/>
      <c r="L37" s="170"/>
      <c r="M37" s="170"/>
      <c r="N37" s="170"/>
      <c r="O37" s="171"/>
      <c r="P37" s="172"/>
      <c r="R37" s="369"/>
    </row>
    <row r="38" spans="1:18" ht="15" customHeight="1">
      <c r="A38" s="369"/>
      <c r="B38" s="369"/>
      <c r="C38" s="175" t="s">
        <v>69</v>
      </c>
      <c r="D38" s="445" t="s">
        <v>313</v>
      </c>
      <c r="E38" s="445"/>
      <c r="F38" s="445"/>
      <c r="G38" s="446"/>
      <c r="H38" s="148"/>
      <c r="I38" s="116"/>
      <c r="J38" s="177"/>
      <c r="K38" s="178" t="s">
        <v>228</v>
      </c>
      <c r="L38" s="445" t="s">
        <v>313</v>
      </c>
      <c r="M38" s="445"/>
      <c r="N38" s="445"/>
      <c r="O38" s="446"/>
      <c r="P38" s="148"/>
      <c r="R38" s="369"/>
    </row>
    <row r="39" spans="1:18" ht="12.75" customHeight="1">
      <c r="A39" s="369"/>
      <c r="B39" s="369"/>
      <c r="C39" s="175"/>
      <c r="D39" s="418"/>
      <c r="E39" s="420"/>
      <c r="F39" s="420"/>
      <c r="G39" s="419"/>
      <c r="H39" s="148"/>
      <c r="I39" s="116"/>
      <c r="J39" s="177"/>
      <c r="K39" s="178"/>
      <c r="L39" s="418"/>
      <c r="M39" s="420"/>
      <c r="N39" s="420"/>
      <c r="O39" s="419"/>
      <c r="P39" s="148"/>
      <c r="R39" s="369"/>
    </row>
    <row r="40" spans="1:18" ht="5.25" customHeight="1">
      <c r="A40" s="369"/>
      <c r="B40" s="369"/>
      <c r="C40" s="175"/>
      <c r="D40" s="215"/>
      <c r="E40" s="215"/>
      <c r="F40" s="215"/>
      <c r="G40" s="216"/>
      <c r="H40" s="148"/>
      <c r="I40" s="116"/>
      <c r="J40" s="177"/>
      <c r="K40" s="178"/>
      <c r="L40" s="215"/>
      <c r="M40" s="215"/>
      <c r="N40" s="215"/>
      <c r="O40" s="217"/>
      <c r="P40" s="148"/>
      <c r="R40" s="369"/>
    </row>
    <row r="41" spans="1:18" ht="12.75" customHeight="1">
      <c r="A41" s="369"/>
      <c r="B41" s="369"/>
      <c r="C41" s="175"/>
      <c r="D41" s="219" t="s">
        <v>294</v>
      </c>
      <c r="E41" s="85"/>
      <c r="F41" s="116" t="s">
        <v>22</v>
      </c>
      <c r="G41" s="176"/>
      <c r="H41" s="148"/>
      <c r="I41" s="116"/>
      <c r="J41" s="177"/>
      <c r="K41" s="178"/>
      <c r="L41" s="219" t="s">
        <v>294</v>
      </c>
      <c r="M41" s="85"/>
      <c r="N41" s="116" t="s">
        <v>22</v>
      </c>
      <c r="O41" s="176"/>
      <c r="P41" s="148"/>
      <c r="R41" s="369"/>
    </row>
    <row r="42" spans="1:18" ht="5.25" customHeight="1">
      <c r="A42" s="369"/>
      <c r="B42" s="369"/>
      <c r="C42" s="175"/>
      <c r="D42" s="122"/>
      <c r="E42" s="215"/>
      <c r="F42" s="215"/>
      <c r="G42" s="216"/>
      <c r="H42" s="148"/>
      <c r="I42" s="116"/>
      <c r="J42" s="177"/>
      <c r="K42" s="178"/>
      <c r="L42" s="122"/>
      <c r="M42" s="215"/>
      <c r="N42" s="215"/>
      <c r="O42" s="217"/>
      <c r="P42" s="148"/>
      <c r="R42" s="369"/>
    </row>
    <row r="43" spans="1:18" ht="12.75" customHeight="1">
      <c r="A43" s="369"/>
      <c r="B43" s="369"/>
      <c r="C43" s="175"/>
      <c r="D43" s="219" t="s">
        <v>295</v>
      </c>
      <c r="E43" s="85"/>
      <c r="F43" s="116"/>
      <c r="G43" s="176"/>
      <c r="H43" s="148"/>
      <c r="I43" s="116"/>
      <c r="J43" s="177"/>
      <c r="K43" s="178"/>
      <c r="L43" s="219" t="s">
        <v>295</v>
      </c>
      <c r="M43" s="85"/>
      <c r="N43" s="116"/>
      <c r="O43" s="176"/>
      <c r="P43" s="148"/>
      <c r="R43" s="369"/>
    </row>
    <row r="44" spans="1:18" ht="5.25" customHeight="1">
      <c r="A44" s="369"/>
      <c r="B44" s="369"/>
      <c r="C44" s="175"/>
      <c r="D44" s="122"/>
      <c r="E44" s="215"/>
      <c r="F44" s="215"/>
      <c r="G44" s="216"/>
      <c r="H44" s="148"/>
      <c r="I44" s="116"/>
      <c r="J44" s="177"/>
      <c r="K44" s="178"/>
      <c r="L44" s="122"/>
      <c r="M44" s="215"/>
      <c r="N44" s="215"/>
      <c r="O44" s="217"/>
      <c r="P44" s="148"/>
      <c r="R44" s="369"/>
    </row>
    <row r="45" spans="1:18" ht="12.75" customHeight="1">
      <c r="A45" s="369"/>
      <c r="B45" s="369"/>
      <c r="C45" s="175"/>
      <c r="D45" s="219" t="s">
        <v>296</v>
      </c>
      <c r="E45" s="85"/>
      <c r="F45" s="116"/>
      <c r="G45" s="176"/>
      <c r="H45" s="148"/>
      <c r="I45" s="116"/>
      <c r="J45" s="177"/>
      <c r="K45" s="178"/>
      <c r="L45" s="219" t="s">
        <v>296</v>
      </c>
      <c r="M45" s="85"/>
      <c r="N45" s="116"/>
      <c r="O45" s="176"/>
      <c r="P45" s="148"/>
      <c r="R45" s="369"/>
    </row>
    <row r="46" spans="1:18" ht="5.25" customHeight="1">
      <c r="A46" s="369"/>
      <c r="B46" s="369"/>
      <c r="C46" s="175"/>
      <c r="D46" s="122"/>
      <c r="E46" s="215"/>
      <c r="F46" s="215"/>
      <c r="G46" s="216"/>
      <c r="H46" s="148"/>
      <c r="I46" s="116"/>
      <c r="J46" s="177"/>
      <c r="K46" s="178"/>
      <c r="L46" s="122"/>
      <c r="M46" s="215"/>
      <c r="N46" s="215"/>
      <c r="O46" s="217"/>
      <c r="P46" s="148"/>
      <c r="R46" s="369"/>
    </row>
    <row r="47" spans="1:18" ht="12.75" customHeight="1">
      <c r="A47" s="369"/>
      <c r="B47" s="369"/>
      <c r="C47" s="175"/>
      <c r="D47" s="219" t="s">
        <v>293</v>
      </c>
      <c r="E47" s="85"/>
      <c r="F47" s="116"/>
      <c r="G47" s="176"/>
      <c r="H47" s="148"/>
      <c r="I47" s="116"/>
      <c r="J47" s="177"/>
      <c r="K47" s="178"/>
      <c r="L47" s="219" t="s">
        <v>293</v>
      </c>
      <c r="M47" s="85"/>
      <c r="N47" s="116"/>
      <c r="O47" s="176"/>
      <c r="P47" s="148"/>
      <c r="R47" s="369"/>
    </row>
    <row r="48" spans="1:18" ht="5.25" customHeight="1">
      <c r="A48" s="369"/>
      <c r="B48" s="369"/>
      <c r="C48" s="218"/>
      <c r="D48" s="122"/>
      <c r="E48" s="122"/>
      <c r="F48" s="122"/>
      <c r="G48" s="122"/>
      <c r="H48" s="148"/>
      <c r="I48" s="116"/>
      <c r="J48" s="177"/>
      <c r="K48" s="178"/>
      <c r="L48" s="122"/>
      <c r="M48" s="215"/>
      <c r="N48" s="215"/>
      <c r="O48" s="217"/>
      <c r="P48" s="148"/>
      <c r="R48" s="369"/>
    </row>
    <row r="49" spans="1:18" ht="12.75" customHeight="1">
      <c r="A49" s="369"/>
      <c r="B49" s="369"/>
      <c r="C49" s="175"/>
      <c r="D49" s="219" t="s">
        <v>297</v>
      </c>
      <c r="E49" s="85"/>
      <c r="F49" s="116"/>
      <c r="G49" s="176"/>
      <c r="H49" s="148"/>
      <c r="I49" s="116"/>
      <c r="J49" s="177"/>
      <c r="K49" s="178"/>
      <c r="L49" s="219" t="s">
        <v>297</v>
      </c>
      <c r="M49" s="85"/>
      <c r="N49" s="116"/>
      <c r="O49" s="176"/>
      <c r="P49" s="148"/>
      <c r="R49" s="369"/>
    </row>
    <row r="50" spans="1:18" ht="5.25" customHeight="1">
      <c r="A50" s="369"/>
      <c r="B50" s="369"/>
      <c r="C50" s="180"/>
      <c r="D50" s="122"/>
      <c r="E50" s="215"/>
      <c r="F50" s="215"/>
      <c r="G50" s="216"/>
      <c r="H50" s="117"/>
      <c r="I50" s="113"/>
      <c r="J50" s="177"/>
      <c r="K50" s="179"/>
      <c r="L50" s="122"/>
      <c r="M50" s="215"/>
      <c r="N50" s="215"/>
      <c r="O50" s="217"/>
      <c r="P50" s="117"/>
      <c r="R50" s="369"/>
    </row>
    <row r="51" spans="1:18" ht="12.75" customHeight="1">
      <c r="A51" s="369"/>
      <c r="B51" s="369"/>
      <c r="C51" s="180"/>
      <c r="D51" s="219" t="s">
        <v>292</v>
      </c>
      <c r="E51" s="86">
        <f>(E41+E45+E47)*E49</f>
        <v>0</v>
      </c>
      <c r="F51" s="116" t="s">
        <v>22</v>
      </c>
      <c r="G51" s="176"/>
      <c r="H51" s="181"/>
      <c r="I51" s="113"/>
      <c r="J51" s="177"/>
      <c r="K51" s="179"/>
      <c r="L51" s="219" t="s">
        <v>292</v>
      </c>
      <c r="M51" s="86">
        <f>(M41+M45+M47)*M49</f>
        <v>0</v>
      </c>
      <c r="N51" s="116" t="s">
        <v>22</v>
      </c>
      <c r="O51" s="176"/>
      <c r="P51" s="181"/>
      <c r="Q51" s="12">
        <f>IF(E51,IF(M51,IF(E68,IF(M68,IF(E85,IF(M85,6,5),4),3),2),1),0)</f>
        <v>0</v>
      </c>
      <c r="R51" s="369"/>
    </row>
    <row r="52" spans="1:18" ht="5.25" customHeight="1">
      <c r="A52" s="369"/>
      <c r="B52" s="369"/>
      <c r="C52" s="182"/>
      <c r="D52" s="183"/>
      <c r="E52" s="183"/>
      <c r="F52" s="183"/>
      <c r="G52" s="184"/>
      <c r="H52" s="185"/>
      <c r="I52" s="116"/>
      <c r="J52" s="186"/>
      <c r="K52" s="187"/>
      <c r="L52" s="183"/>
      <c r="M52" s="183"/>
      <c r="N52" s="183"/>
      <c r="O52" s="184"/>
      <c r="P52" s="185"/>
      <c r="R52" s="369"/>
    </row>
    <row r="53" spans="1:18" ht="7.5" customHeight="1">
      <c r="A53" s="369"/>
      <c r="B53" s="369"/>
      <c r="G53" s="176"/>
      <c r="K53" s="96"/>
      <c r="L53" s="96"/>
      <c r="M53" s="96"/>
      <c r="N53" s="96"/>
      <c r="O53" s="96"/>
      <c r="P53" s="96"/>
      <c r="R53" s="369"/>
    </row>
    <row r="54" spans="1:18" ht="5.25" customHeight="1">
      <c r="A54" s="369"/>
      <c r="B54" s="369"/>
      <c r="C54" s="169"/>
      <c r="D54" s="170"/>
      <c r="E54" s="170"/>
      <c r="F54" s="170"/>
      <c r="G54" s="171"/>
      <c r="H54" s="172"/>
      <c r="I54" s="116"/>
      <c r="J54" s="173"/>
      <c r="K54" s="174"/>
      <c r="L54" s="170"/>
      <c r="M54" s="170"/>
      <c r="N54" s="170"/>
      <c r="O54" s="171"/>
      <c r="P54" s="172"/>
      <c r="R54" s="369"/>
    </row>
    <row r="55" spans="1:18" ht="15" customHeight="1">
      <c r="A55" s="369"/>
      <c r="B55" s="369"/>
      <c r="C55" s="175" t="s">
        <v>229</v>
      </c>
      <c r="D55" s="445" t="s">
        <v>313</v>
      </c>
      <c r="E55" s="445"/>
      <c r="F55" s="445"/>
      <c r="G55" s="446"/>
      <c r="H55" s="148"/>
      <c r="I55" s="116"/>
      <c r="J55" s="177"/>
      <c r="K55" s="178" t="s">
        <v>230</v>
      </c>
      <c r="L55" s="445" t="s">
        <v>313</v>
      </c>
      <c r="M55" s="445"/>
      <c r="N55" s="445"/>
      <c r="O55" s="446"/>
      <c r="P55" s="148"/>
      <c r="R55" s="369"/>
    </row>
    <row r="56" spans="1:18" ht="12.75" customHeight="1">
      <c r="A56" s="369"/>
      <c r="B56" s="369"/>
      <c r="C56" s="175"/>
      <c r="D56" s="418"/>
      <c r="E56" s="420"/>
      <c r="F56" s="420"/>
      <c r="G56" s="419"/>
      <c r="H56" s="148"/>
      <c r="I56" s="116"/>
      <c r="J56" s="177"/>
      <c r="K56" s="178"/>
      <c r="L56" s="418"/>
      <c r="M56" s="420"/>
      <c r="N56" s="420"/>
      <c r="O56" s="419"/>
      <c r="P56" s="148"/>
      <c r="R56" s="369"/>
    </row>
    <row r="57" spans="1:18" ht="5.25" customHeight="1">
      <c r="A57" s="369"/>
      <c r="B57" s="369"/>
      <c r="C57" s="175"/>
      <c r="D57" s="215"/>
      <c r="E57" s="215"/>
      <c r="F57" s="215"/>
      <c r="G57" s="216"/>
      <c r="H57" s="148"/>
      <c r="I57" s="116"/>
      <c r="J57" s="177"/>
      <c r="K57" s="178"/>
      <c r="L57" s="215"/>
      <c r="M57" s="215"/>
      <c r="N57" s="215"/>
      <c r="O57" s="217"/>
      <c r="P57" s="148"/>
      <c r="R57" s="369"/>
    </row>
    <row r="58" spans="1:18" ht="12.75" customHeight="1">
      <c r="A58" s="369"/>
      <c r="B58" s="369"/>
      <c r="C58" s="175"/>
      <c r="D58" s="219" t="s">
        <v>294</v>
      </c>
      <c r="E58" s="85"/>
      <c r="F58" s="116" t="s">
        <v>22</v>
      </c>
      <c r="G58" s="176"/>
      <c r="H58" s="148"/>
      <c r="I58" s="116"/>
      <c r="J58" s="177"/>
      <c r="K58" s="178"/>
      <c r="L58" s="219" t="s">
        <v>294</v>
      </c>
      <c r="M58" s="85"/>
      <c r="N58" s="116" t="s">
        <v>22</v>
      </c>
      <c r="O58" s="176"/>
      <c r="P58" s="148"/>
      <c r="R58" s="369"/>
    </row>
    <row r="59" spans="1:18" ht="5.25" customHeight="1">
      <c r="A59" s="369"/>
      <c r="B59" s="369"/>
      <c r="C59" s="175"/>
      <c r="D59" s="122"/>
      <c r="E59" s="215"/>
      <c r="F59" s="215"/>
      <c r="G59" s="216"/>
      <c r="H59" s="148"/>
      <c r="I59" s="116"/>
      <c r="J59" s="177"/>
      <c r="K59" s="178"/>
      <c r="L59" s="122"/>
      <c r="M59" s="215"/>
      <c r="N59" s="215"/>
      <c r="O59" s="217"/>
      <c r="P59" s="148"/>
      <c r="R59" s="369"/>
    </row>
    <row r="60" spans="1:18" ht="12.75" customHeight="1">
      <c r="A60" s="369"/>
      <c r="B60" s="369"/>
      <c r="C60" s="175"/>
      <c r="D60" s="219" t="s">
        <v>295</v>
      </c>
      <c r="E60" s="85"/>
      <c r="F60" s="116"/>
      <c r="G60" s="176"/>
      <c r="H60" s="148"/>
      <c r="I60" s="116"/>
      <c r="J60" s="177"/>
      <c r="K60" s="178"/>
      <c r="L60" s="219" t="s">
        <v>295</v>
      </c>
      <c r="M60" s="85"/>
      <c r="N60" s="116"/>
      <c r="O60" s="176"/>
      <c r="P60" s="148"/>
      <c r="R60" s="369"/>
    </row>
    <row r="61" spans="1:18" ht="5.25" customHeight="1">
      <c r="A61" s="369"/>
      <c r="B61" s="369"/>
      <c r="C61" s="175"/>
      <c r="D61" s="122"/>
      <c r="E61" s="215"/>
      <c r="F61" s="215"/>
      <c r="G61" s="216"/>
      <c r="H61" s="148"/>
      <c r="I61" s="116"/>
      <c r="J61" s="177"/>
      <c r="K61" s="178"/>
      <c r="L61" s="122"/>
      <c r="M61" s="215"/>
      <c r="N61" s="215"/>
      <c r="O61" s="217"/>
      <c r="P61" s="148"/>
      <c r="R61" s="369"/>
    </row>
    <row r="62" spans="1:18" ht="12.75" customHeight="1">
      <c r="A62" s="369"/>
      <c r="B62" s="369"/>
      <c r="C62" s="175"/>
      <c r="D62" s="219" t="s">
        <v>296</v>
      </c>
      <c r="E62" s="85">
        <f>IF(E60,VLOOKUP(E60,variables!$L$5:$M$17,2,FALSE),0)</f>
        <v>0</v>
      </c>
      <c r="F62" s="116"/>
      <c r="G62" s="176"/>
      <c r="H62" s="148"/>
      <c r="I62" s="116"/>
      <c r="J62" s="177"/>
      <c r="K62" s="178"/>
      <c r="L62" s="219" t="s">
        <v>296</v>
      </c>
      <c r="M62" s="85">
        <f>IF(M60,VLOOKUP(M60,variables!$L$5:$M$17,2,FALSE),0)</f>
        <v>0</v>
      </c>
      <c r="N62" s="116"/>
      <c r="O62" s="176"/>
      <c r="P62" s="148"/>
      <c r="R62" s="369"/>
    </row>
    <row r="63" spans="1:18" ht="5.25" customHeight="1">
      <c r="A63" s="369"/>
      <c r="B63" s="369"/>
      <c r="C63" s="175"/>
      <c r="D63" s="122"/>
      <c r="E63" s="215"/>
      <c r="F63" s="215"/>
      <c r="G63" s="216"/>
      <c r="H63" s="148"/>
      <c r="I63" s="116"/>
      <c r="J63" s="177"/>
      <c r="K63" s="178"/>
      <c r="L63" s="122"/>
      <c r="M63" s="215"/>
      <c r="N63" s="215"/>
      <c r="O63" s="217"/>
      <c r="P63" s="148"/>
      <c r="R63" s="369"/>
    </row>
    <row r="64" spans="1:18" ht="12.75" customHeight="1">
      <c r="A64" s="369"/>
      <c r="B64" s="369"/>
      <c r="C64" s="175"/>
      <c r="D64" s="219" t="s">
        <v>293</v>
      </c>
      <c r="E64" s="85"/>
      <c r="F64" s="116"/>
      <c r="G64" s="176"/>
      <c r="H64" s="148"/>
      <c r="I64" s="116"/>
      <c r="J64" s="177"/>
      <c r="K64" s="178"/>
      <c r="L64" s="219" t="s">
        <v>293</v>
      </c>
      <c r="M64" s="85"/>
      <c r="N64" s="116"/>
      <c r="O64" s="176"/>
      <c r="P64" s="148"/>
      <c r="R64" s="369"/>
    </row>
    <row r="65" spans="1:18" ht="5.25" customHeight="1">
      <c r="A65" s="369"/>
      <c r="B65" s="369"/>
      <c r="C65" s="218"/>
      <c r="D65" s="122"/>
      <c r="E65" s="122"/>
      <c r="F65" s="122"/>
      <c r="G65" s="122"/>
      <c r="H65" s="148"/>
      <c r="I65" s="116"/>
      <c r="J65" s="177"/>
      <c r="K65" s="178"/>
      <c r="L65" s="122"/>
      <c r="M65" s="215"/>
      <c r="N65" s="215"/>
      <c r="O65" s="217"/>
      <c r="P65" s="148"/>
      <c r="R65" s="369"/>
    </row>
    <row r="66" spans="1:18" ht="12.75" customHeight="1">
      <c r="A66" s="369"/>
      <c r="B66" s="369"/>
      <c r="C66" s="175"/>
      <c r="D66" s="219" t="s">
        <v>297</v>
      </c>
      <c r="E66" s="85"/>
      <c r="F66" s="116"/>
      <c r="G66" s="176"/>
      <c r="H66" s="148"/>
      <c r="I66" s="116"/>
      <c r="J66" s="177"/>
      <c r="K66" s="178"/>
      <c r="L66" s="219" t="s">
        <v>297</v>
      </c>
      <c r="M66" s="85"/>
      <c r="N66" s="116"/>
      <c r="O66" s="176"/>
      <c r="P66" s="148"/>
      <c r="R66" s="369"/>
    </row>
    <row r="67" spans="1:18" ht="5.25" customHeight="1">
      <c r="A67" s="369"/>
      <c r="B67" s="369"/>
      <c r="C67" s="180"/>
      <c r="D67" s="122"/>
      <c r="E67" s="215"/>
      <c r="F67" s="215"/>
      <c r="G67" s="216"/>
      <c r="H67" s="117"/>
      <c r="I67" s="113"/>
      <c r="J67" s="177"/>
      <c r="K67" s="179"/>
      <c r="L67" s="122"/>
      <c r="M67" s="215"/>
      <c r="N67" s="215"/>
      <c r="O67" s="217"/>
      <c r="P67" s="117"/>
      <c r="R67" s="369"/>
    </row>
    <row r="68" spans="1:18" ht="12.75" customHeight="1">
      <c r="A68" s="369"/>
      <c r="B68" s="369"/>
      <c r="C68" s="180"/>
      <c r="D68" s="219" t="s">
        <v>292</v>
      </c>
      <c r="E68" s="86">
        <f>(E58+E62+E64)*E66</f>
        <v>0</v>
      </c>
      <c r="F68" s="116" t="s">
        <v>22</v>
      </c>
      <c r="G68" s="176"/>
      <c r="H68" s="181"/>
      <c r="I68" s="113"/>
      <c r="J68" s="177"/>
      <c r="K68" s="179"/>
      <c r="L68" s="219" t="s">
        <v>292</v>
      </c>
      <c r="M68" s="86">
        <f>(M58+M62+M64)*M66</f>
        <v>0</v>
      </c>
      <c r="N68" s="116" t="s">
        <v>22</v>
      </c>
      <c r="O68" s="176"/>
      <c r="P68" s="181"/>
      <c r="R68" s="369"/>
    </row>
    <row r="69" spans="1:18" ht="5.25" customHeight="1">
      <c r="A69" s="369"/>
      <c r="B69" s="369"/>
      <c r="C69" s="182"/>
      <c r="D69" s="183"/>
      <c r="E69" s="183"/>
      <c r="F69" s="183"/>
      <c r="G69" s="184"/>
      <c r="H69" s="185"/>
      <c r="I69" s="116"/>
      <c r="J69" s="186"/>
      <c r="K69" s="187"/>
      <c r="L69" s="183"/>
      <c r="M69" s="183"/>
      <c r="N69" s="183"/>
      <c r="O69" s="184"/>
      <c r="P69" s="185"/>
      <c r="R69" s="369"/>
    </row>
    <row r="70" spans="1:18" ht="7.5" customHeight="1">
      <c r="A70" s="369"/>
      <c r="B70" s="369"/>
      <c r="G70" s="176"/>
      <c r="K70" s="96"/>
      <c r="L70" s="96"/>
      <c r="M70" s="96"/>
      <c r="N70" s="96"/>
      <c r="O70" s="96"/>
      <c r="P70" s="96"/>
      <c r="R70" s="369"/>
    </row>
    <row r="71" spans="1:18" ht="5.25" customHeight="1">
      <c r="A71" s="369"/>
      <c r="B71" s="369"/>
      <c r="C71" s="169"/>
      <c r="D71" s="170"/>
      <c r="E71" s="170"/>
      <c r="F71" s="170"/>
      <c r="G71" s="171"/>
      <c r="H71" s="172"/>
      <c r="I71" s="116"/>
      <c r="J71" s="173"/>
      <c r="K71" s="174"/>
      <c r="L71" s="170"/>
      <c r="M71" s="170"/>
      <c r="N71" s="170"/>
      <c r="O71" s="171"/>
      <c r="P71" s="172"/>
      <c r="R71" s="369"/>
    </row>
    <row r="72" spans="1:18" ht="15" customHeight="1">
      <c r="A72" s="369"/>
      <c r="B72" s="369"/>
      <c r="C72" s="175" t="s">
        <v>231</v>
      </c>
      <c r="D72" s="445" t="s">
        <v>313</v>
      </c>
      <c r="E72" s="445"/>
      <c r="F72" s="445"/>
      <c r="G72" s="446"/>
      <c r="H72" s="148"/>
      <c r="I72" s="116"/>
      <c r="J72" s="177"/>
      <c r="K72" s="178" t="s">
        <v>232</v>
      </c>
      <c r="L72" s="445" t="s">
        <v>313</v>
      </c>
      <c r="M72" s="445"/>
      <c r="N72" s="445"/>
      <c r="O72" s="446"/>
      <c r="P72" s="148"/>
      <c r="R72" s="369"/>
    </row>
    <row r="73" spans="1:18" ht="12.75" customHeight="1">
      <c r="A73" s="369"/>
      <c r="B73" s="369"/>
      <c r="C73" s="175"/>
      <c r="D73" s="418"/>
      <c r="E73" s="420"/>
      <c r="F73" s="420"/>
      <c r="G73" s="419"/>
      <c r="H73" s="148"/>
      <c r="I73" s="116"/>
      <c r="J73" s="177"/>
      <c r="K73" s="178"/>
      <c r="L73" s="418"/>
      <c r="M73" s="420"/>
      <c r="N73" s="420"/>
      <c r="O73" s="419"/>
      <c r="P73" s="148"/>
      <c r="R73" s="369"/>
    </row>
    <row r="74" spans="1:18" ht="5.25" customHeight="1">
      <c r="A74" s="369"/>
      <c r="B74" s="369"/>
      <c r="C74" s="175"/>
      <c r="D74" s="215"/>
      <c r="E74" s="215"/>
      <c r="F74" s="215"/>
      <c r="G74" s="216"/>
      <c r="H74" s="148"/>
      <c r="I74" s="116"/>
      <c r="J74" s="177"/>
      <c r="K74" s="178"/>
      <c r="L74" s="215"/>
      <c r="M74" s="215"/>
      <c r="N74" s="215"/>
      <c r="O74" s="217"/>
      <c r="P74" s="148"/>
      <c r="R74" s="369"/>
    </row>
    <row r="75" spans="1:18" ht="12.75" customHeight="1">
      <c r="A75" s="369"/>
      <c r="B75" s="369"/>
      <c r="C75" s="175"/>
      <c r="D75" s="219" t="s">
        <v>294</v>
      </c>
      <c r="E75" s="85"/>
      <c r="F75" s="116" t="s">
        <v>22</v>
      </c>
      <c r="G75" s="176"/>
      <c r="H75" s="148"/>
      <c r="I75" s="116"/>
      <c r="J75" s="177"/>
      <c r="K75" s="178"/>
      <c r="L75" s="219" t="s">
        <v>294</v>
      </c>
      <c r="M75" s="85"/>
      <c r="N75" s="116" t="s">
        <v>22</v>
      </c>
      <c r="O75" s="176"/>
      <c r="P75" s="148"/>
      <c r="R75" s="369"/>
    </row>
    <row r="76" spans="1:18" ht="5.25" customHeight="1">
      <c r="A76" s="369"/>
      <c r="B76" s="369"/>
      <c r="C76" s="175"/>
      <c r="D76" s="122"/>
      <c r="E76" s="215"/>
      <c r="F76" s="215"/>
      <c r="G76" s="216"/>
      <c r="H76" s="148"/>
      <c r="I76" s="116"/>
      <c r="J76" s="177"/>
      <c r="K76" s="178"/>
      <c r="L76" s="122"/>
      <c r="M76" s="215"/>
      <c r="N76" s="215"/>
      <c r="O76" s="217"/>
      <c r="P76" s="148"/>
      <c r="R76" s="369"/>
    </row>
    <row r="77" spans="1:18" ht="12.75" customHeight="1">
      <c r="A77" s="369"/>
      <c r="B77" s="369"/>
      <c r="C77" s="175"/>
      <c r="D77" s="219" t="s">
        <v>295</v>
      </c>
      <c r="E77" s="85"/>
      <c r="F77" s="116"/>
      <c r="G77" s="176"/>
      <c r="H77" s="148"/>
      <c r="I77" s="116"/>
      <c r="J77" s="177"/>
      <c r="K77" s="178"/>
      <c r="L77" s="219" t="s">
        <v>295</v>
      </c>
      <c r="M77" s="85"/>
      <c r="N77" s="116"/>
      <c r="O77" s="176"/>
      <c r="P77" s="148"/>
      <c r="R77" s="369"/>
    </row>
    <row r="78" spans="1:18" ht="5.25" customHeight="1">
      <c r="A78" s="369"/>
      <c r="B78" s="369"/>
      <c r="C78" s="175"/>
      <c r="D78" s="122"/>
      <c r="E78" s="215"/>
      <c r="F78" s="215"/>
      <c r="G78" s="216"/>
      <c r="H78" s="148"/>
      <c r="I78" s="116"/>
      <c r="J78" s="177"/>
      <c r="K78" s="178"/>
      <c r="L78" s="122"/>
      <c r="M78" s="215"/>
      <c r="N78" s="215"/>
      <c r="O78" s="217"/>
      <c r="P78" s="148"/>
      <c r="R78" s="369"/>
    </row>
    <row r="79" spans="1:18" ht="12.75" customHeight="1">
      <c r="A79" s="369"/>
      <c r="B79" s="369"/>
      <c r="C79" s="175"/>
      <c r="D79" s="219" t="s">
        <v>296</v>
      </c>
      <c r="E79" s="85">
        <f>IF(E77,VLOOKUP(E77,variables!$L$5:$M$17,2,FALSE),0)</f>
        <v>0</v>
      </c>
      <c r="F79" s="116"/>
      <c r="G79" s="176"/>
      <c r="H79" s="148"/>
      <c r="I79" s="116"/>
      <c r="J79" s="177"/>
      <c r="K79" s="178"/>
      <c r="L79" s="219" t="s">
        <v>296</v>
      </c>
      <c r="M79" s="85">
        <f>IF(M77,VLOOKUP(M77,variables!$L$5:$M$17,2,FALSE),0)</f>
        <v>0</v>
      </c>
      <c r="N79" s="116"/>
      <c r="O79" s="176"/>
      <c r="P79" s="148"/>
      <c r="R79" s="369"/>
    </row>
    <row r="80" spans="1:18" ht="5.25" customHeight="1">
      <c r="A80" s="369"/>
      <c r="B80" s="369"/>
      <c r="C80" s="175"/>
      <c r="D80" s="122"/>
      <c r="E80" s="215"/>
      <c r="F80" s="215"/>
      <c r="G80" s="216"/>
      <c r="H80" s="148"/>
      <c r="I80" s="116"/>
      <c r="J80" s="177"/>
      <c r="K80" s="178"/>
      <c r="L80" s="122"/>
      <c r="M80" s="215"/>
      <c r="N80" s="215"/>
      <c r="O80" s="217"/>
      <c r="P80" s="148"/>
      <c r="R80" s="369"/>
    </row>
    <row r="81" spans="1:18" ht="12.75" customHeight="1">
      <c r="A81" s="369"/>
      <c r="B81" s="369"/>
      <c r="C81" s="175"/>
      <c r="D81" s="219" t="s">
        <v>293</v>
      </c>
      <c r="E81" s="85"/>
      <c r="F81" s="116"/>
      <c r="G81" s="176"/>
      <c r="H81" s="148"/>
      <c r="I81" s="116"/>
      <c r="J81" s="177"/>
      <c r="K81" s="178"/>
      <c r="L81" s="219" t="s">
        <v>293</v>
      </c>
      <c r="M81" s="85"/>
      <c r="N81" s="116"/>
      <c r="O81" s="176"/>
      <c r="P81" s="148"/>
      <c r="R81" s="369"/>
    </row>
    <row r="82" spans="1:18" ht="5.25" customHeight="1">
      <c r="A82" s="369"/>
      <c r="B82" s="369"/>
      <c r="C82" s="218"/>
      <c r="D82" s="122"/>
      <c r="E82" s="122"/>
      <c r="F82" s="122"/>
      <c r="G82" s="122"/>
      <c r="H82" s="148"/>
      <c r="I82" s="116"/>
      <c r="J82" s="177"/>
      <c r="K82" s="178"/>
      <c r="L82" s="122"/>
      <c r="M82" s="215"/>
      <c r="N82" s="215"/>
      <c r="O82" s="217"/>
      <c r="P82" s="148"/>
      <c r="R82" s="369"/>
    </row>
    <row r="83" spans="1:18" ht="12.75" customHeight="1">
      <c r="A83" s="369"/>
      <c r="B83" s="369"/>
      <c r="C83" s="175"/>
      <c r="D83" s="219" t="s">
        <v>297</v>
      </c>
      <c r="E83" s="85"/>
      <c r="F83" s="116"/>
      <c r="G83" s="176"/>
      <c r="H83" s="148"/>
      <c r="I83" s="116"/>
      <c r="J83" s="177"/>
      <c r="K83" s="178"/>
      <c r="L83" s="219" t="s">
        <v>297</v>
      </c>
      <c r="M83" s="85"/>
      <c r="N83" s="116"/>
      <c r="O83" s="176"/>
      <c r="P83" s="148"/>
      <c r="R83" s="369"/>
    </row>
    <row r="84" spans="1:18" ht="5.25" customHeight="1">
      <c r="A84" s="369"/>
      <c r="B84" s="369"/>
      <c r="C84" s="180"/>
      <c r="D84" s="122"/>
      <c r="E84" s="215"/>
      <c r="F84" s="215"/>
      <c r="G84" s="216"/>
      <c r="H84" s="117"/>
      <c r="I84" s="113"/>
      <c r="J84" s="177"/>
      <c r="K84" s="179"/>
      <c r="L84" s="122"/>
      <c r="M84" s="215"/>
      <c r="N84" s="215"/>
      <c r="O84" s="217"/>
      <c r="P84" s="117"/>
      <c r="R84" s="369"/>
    </row>
    <row r="85" spans="1:18" ht="12.75" customHeight="1">
      <c r="A85" s="369"/>
      <c r="B85" s="369"/>
      <c r="C85" s="180"/>
      <c r="D85" s="219" t="s">
        <v>292</v>
      </c>
      <c r="E85" s="86">
        <f>(E75+E79+E81)*E83</f>
        <v>0</v>
      </c>
      <c r="F85" s="116" t="s">
        <v>22</v>
      </c>
      <c r="G85" s="176"/>
      <c r="H85" s="181"/>
      <c r="I85" s="113"/>
      <c r="J85" s="177"/>
      <c r="K85" s="179"/>
      <c r="L85" s="219" t="s">
        <v>292</v>
      </c>
      <c r="M85" s="86">
        <f>(M75+M79+M81)*M83</f>
        <v>0</v>
      </c>
      <c r="N85" s="116" t="s">
        <v>22</v>
      </c>
      <c r="O85" s="176"/>
      <c r="P85" s="181"/>
      <c r="R85" s="369"/>
    </row>
    <row r="86" spans="1:18" ht="5.25" customHeight="1">
      <c r="A86" s="369"/>
      <c r="B86" s="369"/>
      <c r="C86" s="182"/>
      <c r="D86" s="183"/>
      <c r="E86" s="183"/>
      <c r="F86" s="183"/>
      <c r="G86" s="184"/>
      <c r="H86" s="185"/>
      <c r="I86" s="116"/>
      <c r="J86" s="186"/>
      <c r="K86" s="187"/>
      <c r="L86" s="183"/>
      <c r="M86" s="183"/>
      <c r="N86" s="183"/>
      <c r="O86" s="184"/>
      <c r="P86" s="185"/>
      <c r="R86" s="369"/>
    </row>
    <row r="87" spans="1:18" ht="15" customHeight="1">
      <c r="A87" s="369"/>
      <c r="B87" s="369"/>
      <c r="G87" s="176"/>
      <c r="K87" s="96"/>
      <c r="L87" s="96"/>
      <c r="M87" s="96"/>
      <c r="N87" s="96"/>
      <c r="O87" s="96"/>
      <c r="P87" s="96"/>
      <c r="R87" s="369"/>
    </row>
    <row r="88" spans="2:18" ht="12.75" customHeight="1">
      <c r="B88" s="450" t="s">
        <v>27</v>
      </c>
      <c r="C88" s="369"/>
      <c r="D88" s="369"/>
      <c r="E88" s="369"/>
      <c r="F88" s="369"/>
      <c r="G88" s="369"/>
      <c r="H88" s="369"/>
      <c r="I88" s="369"/>
      <c r="J88" s="369"/>
      <c r="K88" s="369"/>
      <c r="L88" s="188"/>
      <c r="M88" s="86">
        <f>$E17+$M17+$E34+$M34+$E51+$M51+$E68+$M68+$E85+$M85</f>
        <v>0</v>
      </c>
      <c r="N88" s="31" t="s">
        <v>22</v>
      </c>
      <c r="R88" s="369"/>
    </row>
    <row r="89" s="310" customFormat="1" ht="22.5" customHeight="1">
      <c r="B89" s="301" t="s">
        <v>401</v>
      </c>
    </row>
    <row r="90" spans="10:17" ht="15" customHeight="1" hidden="1">
      <c r="J90" s="42"/>
      <c r="K90" s="42"/>
      <c r="L90" s="42"/>
      <c r="M90" s="42"/>
      <c r="N90" s="42"/>
      <c r="O90" s="42"/>
      <c r="P90" s="42"/>
      <c r="Q90" s="42"/>
    </row>
    <row r="91" spans="4:17" ht="15" customHeight="1" hidden="1">
      <c r="D91" s="451"/>
      <c r="E91" s="452"/>
      <c r="F91" s="452"/>
      <c r="G91" s="452"/>
      <c r="H91" s="452"/>
      <c r="I91" s="452"/>
      <c r="J91" s="452"/>
      <c r="K91" s="452"/>
      <c r="L91" s="452"/>
      <c r="M91" s="452"/>
      <c r="N91" s="452"/>
      <c r="O91" s="452"/>
      <c r="P91" s="452"/>
      <c r="Q91" s="452"/>
    </row>
  </sheetData>
  <sheetProtection password="C13D" sheet="1"/>
  <mergeCells count="26">
    <mergeCell ref="D91:Q91"/>
    <mergeCell ref="D22:G22"/>
    <mergeCell ref="L22:O22"/>
    <mergeCell ref="D23:G23"/>
    <mergeCell ref="D56:G56"/>
    <mergeCell ref="L56:O56"/>
    <mergeCell ref="L55:O55"/>
    <mergeCell ref="L72:O72"/>
    <mergeCell ref="D72:G72"/>
    <mergeCell ref="A1:R2"/>
    <mergeCell ref="D5:G5"/>
    <mergeCell ref="R3:R88"/>
    <mergeCell ref="D73:G73"/>
    <mergeCell ref="L73:O73"/>
    <mergeCell ref="B88:K88"/>
    <mergeCell ref="D39:G39"/>
    <mergeCell ref="L39:O39"/>
    <mergeCell ref="A3:B87"/>
    <mergeCell ref="L5:O5"/>
    <mergeCell ref="D4:G4"/>
    <mergeCell ref="L4:O4"/>
    <mergeCell ref="D55:G55"/>
    <mergeCell ref="D38:G38"/>
    <mergeCell ref="L38:O38"/>
    <mergeCell ref="L21:O21"/>
    <mergeCell ref="D21:G21"/>
  </mergeCells>
  <dataValidations count="3">
    <dataValidation type="list" allowBlank="1" showInputMessage="1" sqref="E9 M77 E77 M60 E60 M43 E43 M26 E26 M9">
      <formula1>watts</formula1>
    </dataValidation>
    <dataValidation type="list" allowBlank="1" showInputMessage="1" prompt="Select From Dropdown or Type-in" sqref="L73:O73">
      <formula1>otherdesc</formula1>
    </dataValidation>
    <dataValidation type="list" allowBlank="1" showInputMessage="1" prompt="Select From Dropdown or Type-in" sqref="D5:G5 L5:O5 D22:G22 L22:O22 D39:G39 L39:O39 D56:G56 L56:O56 D73:G73">
      <formula1>otherdesc</formula1>
    </dataValidation>
  </dataValidations>
  <printOptions/>
  <pageMargins left="0.75" right="0.75" top="1" bottom="1" header="0.5" footer="0.5"/>
  <pageSetup horizontalDpi="600" verticalDpi="600" orientation="portrait" r:id="rId2"/>
  <ignoredErrors>
    <ignoredError sqref="E11" unlockedFormula="1"/>
  </ignoredErrors>
  <drawing r:id="rId1"/>
</worksheet>
</file>

<file path=xl/worksheets/sheet9.xml><?xml version="1.0" encoding="utf-8"?>
<worksheet xmlns="http://schemas.openxmlformats.org/spreadsheetml/2006/main" xmlns:r="http://schemas.openxmlformats.org/officeDocument/2006/relationships">
  <sheetPr codeName="Sheet10"/>
  <dimension ref="A1:M75"/>
  <sheetViews>
    <sheetView zoomScalePageLayoutView="0" workbookViewId="0" topLeftCell="A1">
      <selection activeCell="A3" sqref="A3"/>
    </sheetView>
  </sheetViews>
  <sheetFormatPr defaultColWidth="0" defaultRowHeight="12.75" zeroHeight="1"/>
  <cols>
    <col min="1" max="1" width="35.00390625" style="0" customWidth="1"/>
    <col min="2" max="2" width="16.00390625" style="0" customWidth="1"/>
    <col min="3" max="3" width="12.00390625" style="0" customWidth="1"/>
    <col min="4" max="4" width="8.57421875" style="0" customWidth="1"/>
    <col min="5" max="5" width="8.421875" style="0" customWidth="1"/>
    <col min="6" max="6" width="9.00390625" style="0" customWidth="1"/>
    <col min="7" max="7" width="15.8515625" style="0" customWidth="1"/>
    <col min="8" max="8" width="20.140625" style="0" customWidth="1"/>
    <col min="9" max="9" width="16.421875" style="0" customWidth="1"/>
    <col min="10" max="10" width="8.8515625" style="0" customWidth="1"/>
    <col min="11" max="11" width="14.00390625" style="0" customWidth="1"/>
    <col min="12" max="12" width="9.57421875" style="0" customWidth="1"/>
    <col min="13" max="13" width="11.140625" style="0" customWidth="1"/>
    <col min="14" max="16384" width="0" style="0" hidden="1" customWidth="1"/>
  </cols>
  <sheetData>
    <row r="1" spans="1:13" ht="12.75">
      <c r="A1" s="16"/>
      <c r="B1" s="16"/>
      <c r="C1" s="16"/>
      <c r="D1" s="16"/>
      <c r="E1" s="16"/>
      <c r="F1" s="16"/>
      <c r="G1" s="16"/>
      <c r="H1" s="16"/>
      <c r="I1" s="16"/>
      <c r="J1" s="16"/>
      <c r="K1" s="16"/>
      <c r="L1" s="16"/>
      <c r="M1" s="16"/>
    </row>
    <row r="2" spans="1:13" ht="88.5" customHeight="1">
      <c r="A2" s="16"/>
      <c r="B2" s="16"/>
      <c r="C2" s="16"/>
      <c r="D2" s="16"/>
      <c r="E2" s="16"/>
      <c r="F2" s="16"/>
      <c r="G2" s="16"/>
      <c r="H2" s="16"/>
      <c r="I2" s="16"/>
      <c r="J2" s="16"/>
      <c r="K2" s="16"/>
      <c r="L2" s="16"/>
      <c r="M2" s="16"/>
    </row>
    <row r="3" spans="1:13" ht="15">
      <c r="A3" s="14" t="s">
        <v>28</v>
      </c>
      <c r="B3" s="16"/>
      <c r="C3" s="16"/>
      <c r="D3" s="16"/>
      <c r="E3" s="16"/>
      <c r="F3" s="16"/>
      <c r="G3" s="16"/>
      <c r="H3" s="16"/>
      <c r="I3" s="16"/>
      <c r="J3" s="16"/>
      <c r="K3" s="16"/>
      <c r="L3" s="16"/>
      <c r="M3" s="16"/>
    </row>
    <row r="4" spans="1:13" ht="12.75">
      <c r="A4" s="16"/>
      <c r="B4" s="16"/>
      <c r="C4" s="16"/>
      <c r="D4" s="16"/>
      <c r="E4" s="16"/>
      <c r="F4" s="16"/>
      <c r="G4" s="16"/>
      <c r="H4" s="16"/>
      <c r="I4" s="16"/>
      <c r="J4" s="16"/>
      <c r="K4" s="16"/>
      <c r="L4" s="16"/>
      <c r="M4" s="16"/>
    </row>
    <row r="5" spans="1:13" ht="12.75">
      <c r="A5" s="13" t="s">
        <v>30</v>
      </c>
      <c r="B5" s="25">
        <f>'System Parameters'!D2&amp;""</f>
      </c>
      <c r="C5" s="16"/>
      <c r="D5" s="16"/>
      <c r="E5" s="16"/>
      <c r="F5" s="16"/>
      <c r="G5" s="16"/>
      <c r="H5" s="16"/>
      <c r="I5" s="16"/>
      <c r="J5" s="16"/>
      <c r="K5" s="16"/>
      <c r="L5" s="16"/>
      <c r="M5" s="16"/>
    </row>
    <row r="6" spans="1:13" ht="5.25" customHeight="1">
      <c r="A6" s="16"/>
      <c r="B6" s="25"/>
      <c r="C6" s="16"/>
      <c r="D6" s="16"/>
      <c r="E6" s="16"/>
      <c r="F6" s="16"/>
      <c r="G6" s="16"/>
      <c r="H6" s="16"/>
      <c r="I6" s="16"/>
      <c r="J6" s="16"/>
      <c r="K6" s="16"/>
      <c r="L6" s="16"/>
      <c r="M6" s="16"/>
    </row>
    <row r="7" spans="1:13" ht="12.75" customHeight="1">
      <c r="A7" s="13" t="s">
        <v>331</v>
      </c>
      <c r="B7" s="25">
        <f>'System Parameters'!D4&amp;""</f>
      </c>
      <c r="C7" s="16"/>
      <c r="D7" s="16"/>
      <c r="E7" s="16"/>
      <c r="F7" s="16"/>
      <c r="G7" s="16"/>
      <c r="H7" s="16"/>
      <c r="I7" s="16"/>
      <c r="J7" s="16"/>
      <c r="K7" s="16"/>
      <c r="L7" s="16"/>
      <c r="M7" s="16"/>
    </row>
    <row r="8" spans="1:13" ht="5.25" customHeight="1">
      <c r="A8" s="13"/>
      <c r="B8" s="255"/>
      <c r="C8" s="16"/>
      <c r="D8" s="16"/>
      <c r="E8" s="16"/>
      <c r="F8" s="16"/>
      <c r="G8" s="16"/>
      <c r="H8" s="16"/>
      <c r="I8" s="16"/>
      <c r="J8" s="16"/>
      <c r="K8" s="16"/>
      <c r="L8" s="16"/>
      <c r="M8" s="16"/>
    </row>
    <row r="9" spans="1:13" ht="12.75">
      <c r="A9" s="13" t="s">
        <v>0</v>
      </c>
      <c r="B9" s="25">
        <f>'System Parameters'!D6&amp;""</f>
      </c>
      <c r="C9" s="16"/>
      <c r="D9" s="16"/>
      <c r="E9" s="16"/>
      <c r="F9" s="16"/>
      <c r="G9" s="16"/>
      <c r="H9" s="16"/>
      <c r="I9" s="16"/>
      <c r="J9" s="16"/>
      <c r="K9" s="16"/>
      <c r="L9" s="16"/>
      <c r="M9" s="16"/>
    </row>
    <row r="10" spans="1:13" ht="5.25" customHeight="1">
      <c r="A10" s="13"/>
      <c r="B10" s="255"/>
      <c r="C10" s="16"/>
      <c r="D10" s="16"/>
      <c r="E10" s="16"/>
      <c r="F10" s="16"/>
      <c r="G10" s="16"/>
      <c r="H10" s="16"/>
      <c r="I10" s="16"/>
      <c r="J10" s="16"/>
      <c r="K10" s="16"/>
      <c r="L10" s="16"/>
      <c r="M10" s="16"/>
    </row>
    <row r="11" spans="1:13" ht="12.75">
      <c r="A11" s="13" t="s">
        <v>332</v>
      </c>
      <c r="B11" s="25">
        <f>'System Parameters'!D8&amp;""</f>
      </c>
      <c r="C11" s="260"/>
      <c r="D11" s="25"/>
      <c r="E11" s="16"/>
      <c r="F11" s="16"/>
      <c r="G11" s="16"/>
      <c r="H11" s="16"/>
      <c r="I11" s="16"/>
      <c r="J11" s="16"/>
      <c r="K11" s="16"/>
      <c r="L11" s="16"/>
      <c r="M11" s="16"/>
    </row>
    <row r="12" spans="1:13" ht="5.25" customHeight="1">
      <c r="A12" s="13"/>
      <c r="B12" s="16"/>
      <c r="C12" s="16"/>
      <c r="D12" s="25"/>
      <c r="E12" s="16"/>
      <c r="F12" s="16"/>
      <c r="G12" s="16"/>
      <c r="H12" s="16"/>
      <c r="I12" s="16"/>
      <c r="J12" s="16"/>
      <c r="K12" s="16"/>
      <c r="L12" s="16"/>
      <c r="M12" s="16"/>
    </row>
    <row r="13" spans="1:13" ht="12.75">
      <c r="A13" s="13" t="s">
        <v>333</v>
      </c>
      <c r="B13" s="25">
        <f>'System Parameters'!D10&amp;""</f>
      </c>
      <c r="C13" s="260"/>
      <c r="D13" s="25"/>
      <c r="E13" s="16"/>
      <c r="F13" s="16"/>
      <c r="G13" s="16"/>
      <c r="H13" s="16"/>
      <c r="I13" s="16"/>
      <c r="J13" s="16"/>
      <c r="K13" s="16"/>
      <c r="L13" s="16"/>
      <c r="M13" s="16"/>
    </row>
    <row r="14" spans="1:13" ht="5.25" customHeight="1">
      <c r="A14" s="13"/>
      <c r="B14" s="255"/>
      <c r="C14" s="16"/>
      <c r="D14" s="16"/>
      <c r="E14" s="16"/>
      <c r="F14" s="16"/>
      <c r="G14" s="16"/>
      <c r="H14" s="16"/>
      <c r="I14" s="16"/>
      <c r="J14" s="16"/>
      <c r="K14" s="16"/>
      <c r="L14" s="16"/>
      <c r="M14" s="16"/>
    </row>
    <row r="15" spans="1:13" ht="12.75">
      <c r="A15" s="13" t="s">
        <v>34</v>
      </c>
      <c r="B15" s="25">
        <f>'System Parameters'!D12&amp;""</f>
      </c>
      <c r="C15" s="16"/>
      <c r="D15" s="16"/>
      <c r="E15" s="16"/>
      <c r="F15" s="16"/>
      <c r="G15" s="16"/>
      <c r="H15" s="16"/>
      <c r="I15" s="16"/>
      <c r="J15" s="16"/>
      <c r="K15" s="16"/>
      <c r="L15" s="16"/>
      <c r="M15" s="16"/>
    </row>
    <row r="16" spans="1:13" ht="5.25" customHeight="1">
      <c r="A16" s="13"/>
      <c r="B16" s="255"/>
      <c r="C16" s="16"/>
      <c r="D16" s="16"/>
      <c r="E16" s="16"/>
      <c r="F16" s="16"/>
      <c r="G16" s="16"/>
      <c r="H16" s="16"/>
      <c r="I16" s="16"/>
      <c r="J16" s="16"/>
      <c r="K16" s="16"/>
      <c r="L16" s="16"/>
      <c r="M16" s="16"/>
    </row>
    <row r="17" spans="1:13" ht="12.75">
      <c r="A17" s="13" t="s">
        <v>1</v>
      </c>
      <c r="B17" s="25">
        <f>'System Parameters'!D16&amp;""</f>
      </c>
      <c r="C17" s="16"/>
      <c r="D17" s="25"/>
      <c r="E17" s="16"/>
      <c r="F17" s="16"/>
      <c r="G17" s="16"/>
      <c r="H17" s="16"/>
      <c r="I17" s="16"/>
      <c r="J17" s="16"/>
      <c r="K17" s="16"/>
      <c r="L17" s="16"/>
      <c r="M17" s="16"/>
    </row>
    <row r="18" spans="1:13" ht="12.75">
      <c r="A18" s="16"/>
      <c r="B18" s="25"/>
      <c r="C18" s="16"/>
      <c r="D18" s="16"/>
      <c r="E18" s="16"/>
      <c r="F18" s="16"/>
      <c r="G18" s="16"/>
      <c r="H18" s="16"/>
      <c r="I18" s="16"/>
      <c r="J18" s="16"/>
      <c r="K18" s="16"/>
      <c r="L18" s="16"/>
      <c r="M18" s="16"/>
    </row>
    <row r="19" spans="1:13" ht="43.5" customHeight="1">
      <c r="A19" s="13" t="s">
        <v>335</v>
      </c>
      <c r="B19" s="387" t="s">
        <v>375</v>
      </c>
      <c r="C19" s="387"/>
      <c r="D19" s="387"/>
      <c r="E19" s="436"/>
      <c r="F19" s="436"/>
      <c r="G19" s="436"/>
      <c r="H19" s="145" t="s">
        <v>336</v>
      </c>
      <c r="I19" s="145" t="s">
        <v>16</v>
      </c>
      <c r="J19" s="145" t="s">
        <v>374</v>
      </c>
      <c r="K19" s="145" t="s">
        <v>337</v>
      </c>
      <c r="L19" s="145" t="s">
        <v>338</v>
      </c>
      <c r="M19" s="145" t="s">
        <v>339</v>
      </c>
    </row>
    <row r="20" spans="1:13" ht="12.75" customHeight="1">
      <c r="A20" s="16" t="s">
        <v>96</v>
      </c>
      <c r="B20" s="25" t="str">
        <f>'Lamp Load'!H5&amp;""</f>
        <v>L-850A</v>
      </c>
      <c r="C20" s="25"/>
      <c r="D20" s="25"/>
      <c r="E20" s="25"/>
      <c r="F20" s="25"/>
      <c r="G20" s="25"/>
      <c r="H20" s="25">
        <f>'Lamp Load'!H7&amp;""</f>
      </c>
      <c r="I20" s="275" t="str">
        <f>'Lamp Load'!H25&amp;"W"</f>
        <v>W</v>
      </c>
      <c r="J20" s="276">
        <f>'Lamp Load'!H9</f>
        <v>0</v>
      </c>
      <c r="K20" s="276">
        <f>'Lamp Load'!H11</f>
        <v>0</v>
      </c>
      <c r="L20" s="276">
        <f>'Lamp Load'!L29</f>
        <v>0</v>
      </c>
      <c r="M20" s="24"/>
    </row>
    <row r="21" spans="1:13" ht="12.75" customHeight="1">
      <c r="A21" s="16" t="s">
        <v>97</v>
      </c>
      <c r="B21" s="25">
        <f>'Lamp Load'!H35&amp;""</f>
      </c>
      <c r="C21" s="25"/>
      <c r="D21" s="25"/>
      <c r="E21" s="25"/>
      <c r="F21" s="25"/>
      <c r="G21" s="25"/>
      <c r="H21" s="25">
        <f>'Lamp Load'!H37&amp;""</f>
      </c>
      <c r="I21" s="275" t="str">
        <f>'Lamp Load'!H55&amp;"W"</f>
        <v>W</v>
      </c>
      <c r="J21" s="276">
        <f>'Lamp Load'!H39</f>
        <v>0</v>
      </c>
      <c r="K21" s="276">
        <f>'Lamp Load'!H41</f>
        <v>0</v>
      </c>
      <c r="L21" s="276">
        <f>'Lamp Load'!L59</f>
        <v>0</v>
      </c>
      <c r="M21" s="225"/>
    </row>
    <row r="22" spans="1:13" ht="12.75" customHeight="1">
      <c r="A22" s="16" t="s">
        <v>98</v>
      </c>
      <c r="B22" s="25">
        <f>'Lamp Load'!H65&amp;""</f>
      </c>
      <c r="C22" s="25"/>
      <c r="D22" s="25"/>
      <c r="E22" s="25"/>
      <c r="F22" s="25"/>
      <c r="G22" s="25"/>
      <c r="H22" s="25">
        <f>'Lamp Load'!H67&amp;""</f>
      </c>
      <c r="I22" s="275" t="str">
        <f>'Lamp Load'!H85&amp;"W"</f>
        <v>W</v>
      </c>
      <c r="J22" s="276">
        <f>'Lamp Load'!H69</f>
        <v>0</v>
      </c>
      <c r="K22" s="276">
        <f>'Lamp Load'!H71</f>
        <v>0</v>
      </c>
      <c r="L22" s="276">
        <f>'Lamp Load'!L89</f>
        <v>0</v>
      </c>
      <c r="M22" s="225"/>
    </row>
    <row r="23" spans="1:13" ht="12.75" customHeight="1">
      <c r="A23" s="16" t="s">
        <v>99</v>
      </c>
      <c r="B23" s="25">
        <f>'Lamp Load'!H95&amp;""</f>
      </c>
      <c r="C23" s="25"/>
      <c r="D23" s="25"/>
      <c r="E23" s="25"/>
      <c r="F23" s="25"/>
      <c r="G23" s="25"/>
      <c r="H23" s="25">
        <f>'Lamp Load'!H97&amp;""</f>
      </c>
      <c r="I23" s="275" t="str">
        <f>'Lamp Load'!H115&amp;"W"</f>
        <v>W</v>
      </c>
      <c r="J23" s="276">
        <f>'Lamp Load'!H99</f>
        <v>0</v>
      </c>
      <c r="K23" s="276">
        <f>'Lamp Load'!H101</f>
        <v>0</v>
      </c>
      <c r="L23" s="276">
        <f>'Lamp Load'!L119</f>
        <v>0</v>
      </c>
      <c r="M23" s="225"/>
    </row>
    <row r="24" spans="1:13" s="256" customFormat="1" ht="26.25" customHeight="1">
      <c r="A24" s="87" t="s">
        <v>340</v>
      </c>
      <c r="B24" s="257"/>
      <c r="C24" s="257"/>
      <c r="D24" s="257"/>
      <c r="E24" s="257"/>
      <c r="F24" s="257"/>
      <c r="G24" s="257"/>
      <c r="H24" s="257"/>
      <c r="I24" s="277"/>
      <c r="J24" s="277"/>
      <c r="K24" s="277"/>
      <c r="L24" s="278"/>
      <c r="M24" s="279">
        <f>SUM(L20:L23)</f>
        <v>0</v>
      </c>
    </row>
    <row r="25" spans="1:13" ht="12.75">
      <c r="A25" s="16" t="s">
        <v>268</v>
      </c>
      <c r="B25" s="25">
        <f>'LED Load'!H12&amp;""</f>
      </c>
      <c r="C25" s="25"/>
      <c r="D25" s="25"/>
      <c r="E25" s="25"/>
      <c r="F25" s="25"/>
      <c r="G25" s="25"/>
      <c r="H25" s="25">
        <f>'LED Load'!H14&amp;""</f>
      </c>
      <c r="I25" s="275" t="str">
        <f>'LED Load'!H28&amp;"W"</f>
        <v>W</v>
      </c>
      <c r="J25" s="276">
        <f>'LED Load'!H11</f>
        <v>0</v>
      </c>
      <c r="K25" s="276">
        <f>'LED Load'!H13</f>
        <v>0</v>
      </c>
      <c r="L25" s="276">
        <f>'LED Load'!L32</f>
        <v>0</v>
      </c>
      <c r="M25" s="225"/>
    </row>
    <row r="26" spans="1:13" ht="12.75">
      <c r="A26" s="16" t="s">
        <v>269</v>
      </c>
      <c r="B26" s="25">
        <f>'LED Load'!H42&amp;""</f>
      </c>
      <c r="C26" s="25"/>
      <c r="D26" s="25"/>
      <c r="E26" s="25"/>
      <c r="F26" s="25"/>
      <c r="G26" s="25"/>
      <c r="H26" s="25">
        <f>'LED Load'!H40&amp;""</f>
      </c>
      <c r="I26" s="275" t="str">
        <f>'LED Load'!H59&amp;"W"</f>
        <v>W</v>
      </c>
      <c r="J26" s="276">
        <f>'LED Load'!H42</f>
        <v>0</v>
      </c>
      <c r="K26" s="276">
        <f>'LED Load'!H44</f>
        <v>0</v>
      </c>
      <c r="L26" s="276">
        <f>'LED Load'!L63</f>
        <v>0</v>
      </c>
      <c r="M26" s="225"/>
    </row>
    <row r="27" spans="1:13" ht="12.75">
      <c r="A27" s="16" t="s">
        <v>270</v>
      </c>
      <c r="B27" s="25">
        <f>'LED Load'!H72&amp;""</f>
      </c>
      <c r="C27" s="25"/>
      <c r="D27" s="25"/>
      <c r="E27" s="25"/>
      <c r="F27" s="25"/>
      <c r="G27" s="25"/>
      <c r="H27" s="25">
        <f>'LED Load'!H71&amp;""</f>
      </c>
      <c r="I27" s="275" t="str">
        <f>'Lamp Load'!H88&amp;"W"</f>
        <v>W</v>
      </c>
      <c r="J27" s="276">
        <f>'LED Load'!H72</f>
        <v>0</v>
      </c>
      <c r="K27" s="276">
        <f>'LED Load'!H75</f>
        <v>0</v>
      </c>
      <c r="L27" s="276">
        <f>'LED Load'!L94</f>
        <v>0</v>
      </c>
      <c r="M27" s="225"/>
    </row>
    <row r="28" spans="1:13" ht="12.75">
      <c r="A28" s="16" t="s">
        <v>271</v>
      </c>
      <c r="B28" s="25">
        <f>'LED Load'!H102&amp;""</f>
      </c>
      <c r="C28" s="25"/>
      <c r="D28" s="25"/>
      <c r="E28" s="25"/>
      <c r="F28" s="25"/>
      <c r="G28" s="25"/>
      <c r="H28" s="25">
        <f>'LED Load'!H102&amp;""</f>
      </c>
      <c r="I28" s="275" t="str">
        <f>'Lamp Load'!H119&amp;"W"</f>
        <v>W</v>
      </c>
      <c r="J28" s="276">
        <f>'Lamp Load'!H102</f>
        <v>0</v>
      </c>
      <c r="K28" s="276">
        <f>'LED Load'!H106</f>
        <v>0</v>
      </c>
      <c r="L28" s="276">
        <f>'LED Load'!L125</f>
        <v>0</v>
      </c>
      <c r="M28" s="225"/>
    </row>
    <row r="29" spans="1:13" s="256" customFormat="1" ht="26.25" customHeight="1">
      <c r="A29" s="87" t="s">
        <v>341</v>
      </c>
      <c r="B29" s="257"/>
      <c r="C29" s="257"/>
      <c r="D29" s="257"/>
      <c r="E29" s="257"/>
      <c r="F29" s="257"/>
      <c r="G29" s="257"/>
      <c r="H29" s="257"/>
      <c r="I29" s="277"/>
      <c r="J29" s="285"/>
      <c r="K29" s="277"/>
      <c r="L29" s="277"/>
      <c r="M29" s="279">
        <f>SUM(L25:L28)</f>
        <v>0</v>
      </c>
    </row>
    <row r="30" spans="1:13" ht="12.75">
      <c r="A30" s="16" t="s">
        <v>100</v>
      </c>
      <c r="B30" s="25" t="s">
        <v>342</v>
      </c>
      <c r="C30" s="25">
        <f>'Sign Load'!G8&amp;""</f>
      </c>
      <c r="D30" s="25">
        <f>'Sign Load'!G10&amp;""</f>
      </c>
      <c r="E30" s="25">
        <f>'Sign Load'!G13&amp;""</f>
      </c>
      <c r="F30" s="25">
        <f>'Sign Load'!F15&amp;""</f>
      </c>
      <c r="G30" s="25">
        <f>'Sign Load'!E17&amp;""</f>
      </c>
      <c r="H30" s="25">
        <f>'Sign Load'!G6&amp;""</f>
      </c>
      <c r="I30" s="275" t="str">
        <f>'LED Load'!G20&amp;"W"</f>
        <v>W</v>
      </c>
      <c r="J30" s="286">
        <f>'Sign Load'!G23&amp;""</f>
      </c>
      <c r="K30" s="284">
        <f>'Sign Load'!F21&amp;""</f>
      </c>
      <c r="L30" s="276">
        <f>'Sign Load'!E25</f>
        <v>0</v>
      </c>
      <c r="M30" s="225"/>
    </row>
    <row r="31" spans="1:13" ht="12.75">
      <c r="A31" s="16" t="s">
        <v>101</v>
      </c>
      <c r="B31" s="25" t="s">
        <v>342</v>
      </c>
      <c r="C31" s="25">
        <f>'Sign Load'!G33&amp;""</f>
      </c>
      <c r="D31" s="25">
        <f>'Sign Load'!G35&amp;""</f>
      </c>
      <c r="E31" s="25">
        <f>'Sign Load'!G38&amp;""</f>
      </c>
      <c r="F31" s="25">
        <f>'Sign Load'!F40&amp;""</f>
      </c>
      <c r="G31" s="25">
        <f>'Sign Load'!E42&amp;""</f>
      </c>
      <c r="H31" s="25">
        <f>'Sign Load'!G31&amp;""</f>
      </c>
      <c r="I31" s="275" t="str">
        <f>'LED Load'!G44&amp;"W"</f>
        <v>W</v>
      </c>
      <c r="J31" s="286">
        <f>'Sign Load'!G48&amp;""</f>
      </c>
      <c r="K31" s="284">
        <f>'Sign Load'!F46&amp;""</f>
      </c>
      <c r="L31" s="276">
        <f>'Sign Load'!E50</f>
        <v>0</v>
      </c>
      <c r="M31" s="225"/>
    </row>
    <row r="32" spans="1:13" ht="12.75">
      <c r="A32" s="16" t="s">
        <v>102</v>
      </c>
      <c r="B32" s="25" t="s">
        <v>342</v>
      </c>
      <c r="C32" s="25">
        <f>'Sign Load'!G58&amp;""</f>
      </c>
      <c r="D32" s="25">
        <f>'Sign Load'!G60&amp;""</f>
      </c>
      <c r="E32" s="25">
        <f>'Sign Load'!G63&amp;""</f>
      </c>
      <c r="F32" s="25">
        <f>'Sign Load'!F65&amp;""</f>
      </c>
      <c r="G32" s="25">
        <f>'Sign Load'!E67&amp;""</f>
      </c>
      <c r="H32" s="25">
        <f>'Sign Load'!G56&amp;""</f>
      </c>
      <c r="I32" s="275" t="str">
        <f>'LED Load'!G68&amp;"W"</f>
        <v>W</v>
      </c>
      <c r="J32" s="286">
        <f>'Sign Load'!G73&amp;""</f>
      </c>
      <c r="K32" s="284">
        <f>'Sign Load'!F71&amp;""</f>
      </c>
      <c r="L32" s="276">
        <f>'Sign Load'!E75</f>
        <v>0</v>
      </c>
      <c r="M32" s="225"/>
    </row>
    <row r="33" spans="1:13" ht="12.75">
      <c r="A33" s="16" t="s">
        <v>103</v>
      </c>
      <c r="B33" s="25" t="s">
        <v>342</v>
      </c>
      <c r="C33" s="25">
        <f>'Sign Load'!G83&amp;""</f>
      </c>
      <c r="D33" s="25">
        <f>'Sign Load'!G85&amp;""</f>
      </c>
      <c r="E33" s="25">
        <f>'Sign Load'!G88&amp;""</f>
      </c>
      <c r="F33" s="25">
        <f>'Sign Load'!F90&amp;""</f>
      </c>
      <c r="G33" s="25">
        <f>'Sign Load'!E92&amp;""</f>
      </c>
      <c r="H33" s="25">
        <f>'Sign Load'!G81&amp;""</f>
      </c>
      <c r="I33" s="275" t="str">
        <f>'LED Load'!G92&amp;"W"</f>
        <v>W</v>
      </c>
      <c r="J33" s="286">
        <f>'Sign Load'!G98&amp;""</f>
      </c>
      <c r="K33" s="284">
        <f>'Sign Load'!F96&amp;""</f>
      </c>
      <c r="L33" s="276">
        <f>'Sign Load'!E100</f>
        <v>0</v>
      </c>
      <c r="M33" s="225"/>
    </row>
    <row r="34" spans="1:13" ht="12.75">
      <c r="A34" s="16" t="s">
        <v>343</v>
      </c>
      <c r="B34" s="25" t="s">
        <v>342</v>
      </c>
      <c r="C34" s="25">
        <f>'Sign Load'!G108&amp;""</f>
      </c>
      <c r="D34" s="25">
        <f>'Sign Load'!G110&amp;""</f>
      </c>
      <c r="E34" s="25">
        <f>'Sign Load'!G113&amp;""</f>
      </c>
      <c r="F34" s="25">
        <f>'Sign Load'!F115&amp;""</f>
      </c>
      <c r="G34" s="25">
        <f>'Sign Load'!E117&amp;""</f>
      </c>
      <c r="H34" s="25">
        <f>'Sign Load'!G106&amp;""</f>
      </c>
      <c r="I34" s="275" t="str">
        <f>'LED Load'!G116&amp;"W"</f>
        <v>W</v>
      </c>
      <c r="J34" s="286">
        <f>'Sign Load'!G123&amp;""</f>
      </c>
      <c r="K34" s="284">
        <f>'Sign Load'!F121&amp;""</f>
      </c>
      <c r="L34" s="276">
        <f>'Sign Load'!E125</f>
        <v>0</v>
      </c>
      <c r="M34" s="225"/>
    </row>
    <row r="35" spans="1:13" ht="26.25" customHeight="1">
      <c r="A35" s="87" t="s">
        <v>344</v>
      </c>
      <c r="B35" s="257"/>
      <c r="C35" s="257"/>
      <c r="D35" s="257"/>
      <c r="E35" s="257"/>
      <c r="F35" s="257"/>
      <c r="G35" s="257"/>
      <c r="H35" s="257"/>
      <c r="I35" s="277"/>
      <c r="J35" s="277"/>
      <c r="K35" s="277"/>
      <c r="L35" s="277"/>
      <c r="M35" s="279">
        <f>SUM(L30:L34)</f>
        <v>0</v>
      </c>
    </row>
    <row r="36" spans="1:13" ht="12.75">
      <c r="A36" s="16" t="s">
        <v>345</v>
      </c>
      <c r="B36" s="25" t="str">
        <f>'In-pavement RGL'!G6</f>
        <v>L-852G</v>
      </c>
      <c r="C36" s="25">
        <f>'In-pavement RGL'!G12&amp;""</f>
      </c>
      <c r="D36" s="25"/>
      <c r="E36" s="25"/>
      <c r="F36" s="25"/>
      <c r="G36" s="25"/>
      <c r="H36" s="25">
        <f>'In-pavement RGL'!G8&amp;""</f>
      </c>
      <c r="I36" s="275" t="str">
        <f>'In-pavement RGL'!G14&amp;"W"</f>
        <v>W</v>
      </c>
      <c r="J36" s="275">
        <f>'In-pavement RGL'!I30</f>
        <v>0</v>
      </c>
      <c r="K36" s="275">
        <f>'In-pavement RGL'!G10</f>
        <v>0</v>
      </c>
      <c r="L36" s="275">
        <f>'In-pavement RGL'!N39</f>
        <v>0</v>
      </c>
      <c r="M36" s="225"/>
    </row>
    <row r="37" spans="1:13" ht="12.75">
      <c r="A37" s="16" t="s">
        <v>346</v>
      </c>
      <c r="B37" s="25"/>
      <c r="C37" s="25"/>
      <c r="D37" s="25"/>
      <c r="E37" s="25"/>
      <c r="F37" s="25"/>
      <c r="G37" s="25"/>
      <c r="H37" s="25">
        <f>'In-pavement RGL'!G8&amp;""</f>
      </c>
      <c r="I37" s="275"/>
      <c r="J37" s="275">
        <f>IF('In-pavement RGL'!G34,1,0)</f>
        <v>0</v>
      </c>
      <c r="K37" s="275">
        <f>'In-pavement RGL'!G34</f>
        <v>0</v>
      </c>
      <c r="L37" s="275">
        <f>'In-pavement RGL'!N41</f>
        <v>0</v>
      </c>
      <c r="M37" s="225"/>
    </row>
    <row r="38" spans="1:13" s="256" customFormat="1" ht="26.25" customHeight="1">
      <c r="A38" s="87" t="s">
        <v>347</v>
      </c>
      <c r="B38" s="257"/>
      <c r="C38" s="257"/>
      <c r="D38" s="257"/>
      <c r="E38" s="257"/>
      <c r="F38" s="257"/>
      <c r="G38" s="257"/>
      <c r="H38" s="257"/>
      <c r="I38" s="277"/>
      <c r="J38" s="277"/>
      <c r="K38" s="277"/>
      <c r="L38" s="277"/>
      <c r="M38" s="280">
        <f>'In-pavement RGL'!N43</f>
        <v>0</v>
      </c>
    </row>
    <row r="39" spans="1:13" ht="12.75">
      <c r="A39" s="16" t="s">
        <v>348</v>
      </c>
      <c r="B39" s="25" t="str">
        <f>'Elevated RGL'!G4</f>
        <v>L-804</v>
      </c>
      <c r="C39" s="25">
        <f>'Elevated RGL'!G31&amp;""</f>
      </c>
      <c r="D39" s="25"/>
      <c r="E39" s="25"/>
      <c r="F39" s="25"/>
      <c r="G39" s="25"/>
      <c r="H39" s="25">
        <f>'Elevated RGL'!G6&amp;""</f>
      </c>
      <c r="I39" s="275" t="str">
        <f>'Elevated RGL'!G23&amp;"W"</f>
        <v>W</v>
      </c>
      <c r="J39" s="275">
        <f>'Elevated RGL'!I27</f>
        <v>0</v>
      </c>
      <c r="K39" s="275">
        <f>'Elevated RGL'!G8</f>
        <v>0</v>
      </c>
      <c r="L39" s="275">
        <f>'Elevated RGL'!N37</f>
        <v>0</v>
      </c>
      <c r="M39" s="24"/>
    </row>
    <row r="40" spans="1:13" ht="12.75">
      <c r="A40" s="16" t="s">
        <v>349</v>
      </c>
      <c r="B40" s="25"/>
      <c r="C40" s="25"/>
      <c r="D40" s="25"/>
      <c r="E40" s="25"/>
      <c r="F40" s="25"/>
      <c r="G40" s="25"/>
      <c r="H40" s="25"/>
      <c r="I40" s="275"/>
      <c r="J40" s="275"/>
      <c r="K40" s="275"/>
      <c r="L40" s="275">
        <f>'Elevated RGL'!N39</f>
        <v>0</v>
      </c>
      <c r="M40" s="225"/>
    </row>
    <row r="41" spans="1:13" s="256" customFormat="1" ht="26.25" customHeight="1">
      <c r="A41" s="87" t="s">
        <v>350</v>
      </c>
      <c r="B41" s="257"/>
      <c r="C41" s="257"/>
      <c r="D41" s="257"/>
      <c r="E41" s="257"/>
      <c r="F41" s="257"/>
      <c r="G41" s="257"/>
      <c r="H41" s="257"/>
      <c r="I41" s="277"/>
      <c r="J41" s="277"/>
      <c r="K41" s="277"/>
      <c r="L41" s="277"/>
      <c r="M41" s="280">
        <f>'Elevated RGL'!N41</f>
        <v>0</v>
      </c>
    </row>
    <row r="42" spans="1:13" ht="12.75" customHeight="1">
      <c r="A42" s="16" t="s">
        <v>351</v>
      </c>
      <c r="B42" s="25">
        <f>'Stop Bar'!G6&amp;""</f>
      </c>
      <c r="C42" s="25"/>
      <c r="D42" s="25"/>
      <c r="E42" s="25"/>
      <c r="F42" s="25"/>
      <c r="G42" s="25"/>
      <c r="H42" s="25">
        <f>'Stop Bar'!G8&amp;""</f>
      </c>
      <c r="I42" s="275" t="str">
        <f>'Stop Bar'!G24&amp;"W"</f>
        <v>W</v>
      </c>
      <c r="J42" s="275">
        <f>'Stop Bar'!G30</f>
        <v>0</v>
      </c>
      <c r="K42" s="275">
        <f>'Stop Bar'!G28</f>
        <v>0</v>
      </c>
      <c r="L42" s="275">
        <f>'Stop Bar'!K30</f>
        <v>0</v>
      </c>
      <c r="M42" s="225"/>
    </row>
    <row r="43" spans="1:13" ht="12.75">
      <c r="A43" s="16" t="s">
        <v>352</v>
      </c>
      <c r="B43" s="25">
        <f>'Stop Bar'!G35&amp;""</f>
      </c>
      <c r="C43" s="25"/>
      <c r="D43" s="25"/>
      <c r="E43" s="25"/>
      <c r="F43" s="25"/>
      <c r="G43" s="25"/>
      <c r="H43" s="25">
        <f>'Stop Bar'!G37&amp;""</f>
      </c>
      <c r="I43" s="275" t="str">
        <f>'Stop Bar'!G53&amp;"W"</f>
        <v>W</v>
      </c>
      <c r="J43" s="275">
        <f>'Stop Bar'!G59</f>
        <v>0</v>
      </c>
      <c r="K43" s="275">
        <f>'Stop Bar'!G57</f>
        <v>0</v>
      </c>
      <c r="L43" s="275">
        <f>'Stop Bar'!K59</f>
        <v>0</v>
      </c>
      <c r="M43" s="225"/>
    </row>
    <row r="44" spans="1:13" ht="12.75">
      <c r="A44" s="16" t="s">
        <v>353</v>
      </c>
      <c r="B44" s="25">
        <f>'Stop Bar'!G64&amp;""</f>
      </c>
      <c r="C44" s="25"/>
      <c r="D44" s="25"/>
      <c r="E44" s="25"/>
      <c r="F44" s="25"/>
      <c r="G44" s="25"/>
      <c r="H44" s="25"/>
      <c r="I44" s="275" t="str">
        <f>'Stop Bar'!G66&amp;"W"</f>
        <v>W</v>
      </c>
      <c r="J44" s="275">
        <f>'Stop Bar'!G68</f>
        <v>0</v>
      </c>
      <c r="K44" s="275"/>
      <c r="L44" s="275">
        <f>'Stop Bar'!K68</f>
        <v>0</v>
      </c>
      <c r="M44" s="225"/>
    </row>
    <row r="45" spans="1:13" ht="12.75">
      <c r="A45" s="16" t="s">
        <v>354</v>
      </c>
      <c r="B45" s="25" t="str">
        <f>'Stop Bar'!G73&amp;""</f>
        <v>L-852G</v>
      </c>
      <c r="C45" s="25"/>
      <c r="D45" s="25"/>
      <c r="E45" s="25"/>
      <c r="F45" s="25"/>
      <c r="G45" s="25"/>
      <c r="H45" s="25">
        <f>'Stop Bar'!G104&amp;""</f>
      </c>
      <c r="I45" s="275" t="str">
        <f>'Stop Bar'!G120&amp;"W"</f>
        <v>W</v>
      </c>
      <c r="J45" s="275">
        <f>'Stop Bar'!G126</f>
        <v>0</v>
      </c>
      <c r="K45" s="275">
        <f>'Stop Bar'!G106</f>
        <v>0</v>
      </c>
      <c r="L45" s="275">
        <f>'Stop Bar'!K126</f>
        <v>0</v>
      </c>
      <c r="M45" s="225"/>
    </row>
    <row r="46" spans="1:13" ht="12.75">
      <c r="A46" s="16" t="s">
        <v>355</v>
      </c>
      <c r="B46" s="25"/>
      <c r="C46" s="25"/>
      <c r="D46" s="25"/>
      <c r="E46" s="25"/>
      <c r="F46" s="25"/>
      <c r="G46" s="25"/>
      <c r="H46" s="25"/>
      <c r="I46" s="275"/>
      <c r="J46" s="275"/>
      <c r="K46" s="275"/>
      <c r="L46" s="275">
        <f>'Stop Bar'!K132</f>
        <v>0</v>
      </c>
      <c r="M46" s="225"/>
    </row>
    <row r="47" spans="1:13" ht="26.25" customHeight="1">
      <c r="A47" s="87" t="s">
        <v>88</v>
      </c>
      <c r="B47" s="257"/>
      <c r="C47" s="257"/>
      <c r="D47" s="257"/>
      <c r="E47" s="257"/>
      <c r="F47" s="257"/>
      <c r="G47" s="257"/>
      <c r="H47" s="257"/>
      <c r="I47" s="277"/>
      <c r="J47" s="277"/>
      <c r="K47" s="277"/>
      <c r="L47" s="277"/>
      <c r="M47" s="281">
        <f>'Stop Bar'!K138</f>
        <v>0</v>
      </c>
    </row>
    <row r="48" spans="1:13" ht="12.75">
      <c r="A48" s="26" t="s">
        <v>356</v>
      </c>
      <c r="B48" s="25">
        <f>'Other Load(s)'!D5&amp;""</f>
      </c>
      <c r="C48" s="25"/>
      <c r="D48" s="25"/>
      <c r="E48" s="25"/>
      <c r="F48" s="25"/>
      <c r="G48" s="25"/>
      <c r="H48" s="25"/>
      <c r="I48" s="275"/>
      <c r="J48" s="275">
        <f>'Other Load(s)'!$E15</f>
        <v>0</v>
      </c>
      <c r="K48" s="275">
        <f>'Other Load(s)'!$E7</f>
        <v>0</v>
      </c>
      <c r="L48" s="275">
        <f>'Other Load(s)'!$E17</f>
        <v>0</v>
      </c>
      <c r="M48" s="225"/>
    </row>
    <row r="49" spans="1:13" ht="12.75">
      <c r="A49" s="26" t="s">
        <v>357</v>
      </c>
      <c r="B49" s="25">
        <f>'Other Load(s)'!L5&amp;""</f>
      </c>
      <c r="C49" s="25"/>
      <c r="D49" s="25"/>
      <c r="E49" s="25"/>
      <c r="F49" s="25"/>
      <c r="G49" s="25"/>
      <c r="H49" s="25"/>
      <c r="I49" s="275"/>
      <c r="J49" s="275">
        <f>'Other Load(s)'!$M15</f>
        <v>0</v>
      </c>
      <c r="K49" s="275">
        <f>'Other Load(s)'!$M7</f>
        <v>0</v>
      </c>
      <c r="L49" s="275">
        <f>'Other Load(s)'!$M17</f>
        <v>0</v>
      </c>
      <c r="M49" s="225"/>
    </row>
    <row r="50" spans="1:13" ht="12.75">
      <c r="A50" s="26" t="s">
        <v>358</v>
      </c>
      <c r="B50" s="25">
        <f>'Other Load(s)'!D22&amp;""</f>
      </c>
      <c r="C50" s="25"/>
      <c r="D50" s="25"/>
      <c r="E50" s="25"/>
      <c r="F50" s="25"/>
      <c r="G50" s="25"/>
      <c r="H50" s="25"/>
      <c r="I50" s="275"/>
      <c r="J50" s="275">
        <f>'Other Load(s)'!$E32</f>
        <v>0</v>
      </c>
      <c r="K50" s="275">
        <f>'Other Load(s)'!$E24</f>
        <v>0</v>
      </c>
      <c r="L50" s="275">
        <f>'Other Load(s)'!$E34</f>
        <v>0</v>
      </c>
      <c r="M50" s="225"/>
    </row>
    <row r="51" spans="1:13" ht="12.75">
      <c r="A51" s="26" t="s">
        <v>359</v>
      </c>
      <c r="B51" s="25">
        <f>'Other Load(s)'!L22&amp;""</f>
      </c>
      <c r="C51" s="25"/>
      <c r="D51" s="25"/>
      <c r="E51" s="25"/>
      <c r="F51" s="25"/>
      <c r="G51" s="25"/>
      <c r="H51" s="25"/>
      <c r="I51" s="275"/>
      <c r="J51" s="275">
        <f>'Other Load(s)'!$M32</f>
        <v>0</v>
      </c>
      <c r="K51" s="275">
        <f>'Other Load(s)'!$M24</f>
        <v>0</v>
      </c>
      <c r="L51" s="275">
        <f>'Other Load(s)'!$M34</f>
        <v>0</v>
      </c>
      <c r="M51" s="225"/>
    </row>
    <row r="52" spans="1:13" ht="12.75">
      <c r="A52" s="26" t="s">
        <v>360</v>
      </c>
      <c r="B52" s="25">
        <f>'Other Load(s)'!D39&amp;""</f>
      </c>
      <c r="C52" s="25"/>
      <c r="D52" s="25"/>
      <c r="E52" s="25"/>
      <c r="F52" s="25"/>
      <c r="G52" s="25"/>
      <c r="H52" s="25"/>
      <c r="I52" s="275"/>
      <c r="J52" s="275">
        <f>'Other Load(s)'!$E49</f>
        <v>0</v>
      </c>
      <c r="K52" s="275">
        <f>'Other Load(s)'!$E41</f>
        <v>0</v>
      </c>
      <c r="L52" s="275">
        <f>'Other Load(s)'!$E51</f>
        <v>0</v>
      </c>
      <c r="M52" s="225"/>
    </row>
    <row r="53" spans="1:13" ht="12.75">
      <c r="A53" s="26" t="s">
        <v>361</v>
      </c>
      <c r="B53" s="25">
        <f>'Other Load(s)'!L39&amp;""</f>
      </c>
      <c r="C53" s="25"/>
      <c r="D53" s="25"/>
      <c r="E53" s="25"/>
      <c r="F53" s="25"/>
      <c r="G53" s="25"/>
      <c r="H53" s="25"/>
      <c r="I53" s="275"/>
      <c r="J53" s="275">
        <f>'Other Load(s)'!$M49</f>
        <v>0</v>
      </c>
      <c r="K53" s="275">
        <f>'Other Load(s)'!$M41</f>
        <v>0</v>
      </c>
      <c r="L53" s="275">
        <f>'Other Load(s)'!$M51</f>
        <v>0</v>
      </c>
      <c r="M53" s="225"/>
    </row>
    <row r="54" spans="1:13" ht="12.75">
      <c r="A54" s="26" t="s">
        <v>362</v>
      </c>
      <c r="B54" s="25">
        <f>'Other Load(s)'!D56&amp;""</f>
      </c>
      <c r="C54" s="25"/>
      <c r="D54" s="25"/>
      <c r="E54" s="25"/>
      <c r="F54" s="25"/>
      <c r="G54" s="25"/>
      <c r="H54" s="25"/>
      <c r="I54" s="275"/>
      <c r="J54" s="275">
        <f>'Other Load(s)'!$E66</f>
        <v>0</v>
      </c>
      <c r="K54" s="275">
        <f>'Other Load(s)'!$E58</f>
        <v>0</v>
      </c>
      <c r="L54" s="275">
        <f>'Other Load(s)'!$E68</f>
        <v>0</v>
      </c>
      <c r="M54" s="225"/>
    </row>
    <row r="55" spans="1:13" ht="12.75">
      <c r="A55" s="26" t="s">
        <v>363</v>
      </c>
      <c r="B55" s="25">
        <f>'Other Load(s)'!L56&amp;""</f>
      </c>
      <c r="C55" s="25"/>
      <c r="D55" s="25"/>
      <c r="E55" s="25"/>
      <c r="F55" s="25"/>
      <c r="G55" s="25"/>
      <c r="H55" s="25"/>
      <c r="I55" s="275"/>
      <c r="J55" s="275">
        <f>'Other Load(s)'!$M66</f>
        <v>0</v>
      </c>
      <c r="K55" s="275">
        <f>'Other Load(s)'!$M58</f>
        <v>0</v>
      </c>
      <c r="L55" s="275">
        <f>'Other Load(s)'!$M68</f>
        <v>0</v>
      </c>
      <c r="M55" s="225"/>
    </row>
    <row r="56" spans="1:13" ht="12.75">
      <c r="A56" s="26" t="s">
        <v>364</v>
      </c>
      <c r="B56" s="25">
        <f>'Other Load(s)'!D73&amp;""</f>
      </c>
      <c r="C56" s="25"/>
      <c r="D56" s="25"/>
      <c r="E56" s="25"/>
      <c r="F56" s="25"/>
      <c r="G56" s="25"/>
      <c r="H56" s="25"/>
      <c r="I56" s="275"/>
      <c r="J56" s="275">
        <f>'Other Load(s)'!$E83</f>
        <v>0</v>
      </c>
      <c r="K56" s="275">
        <f>'Other Load(s)'!$E75</f>
        <v>0</v>
      </c>
      <c r="L56" s="275">
        <f>'Other Load(s)'!$E85</f>
        <v>0</v>
      </c>
      <c r="M56" s="225"/>
    </row>
    <row r="57" spans="1:13" ht="12.75">
      <c r="A57" s="26" t="s">
        <v>365</v>
      </c>
      <c r="B57" s="25">
        <f>'Other Load(s)'!L73&amp;""</f>
      </c>
      <c r="C57" s="25"/>
      <c r="D57" s="25"/>
      <c r="E57" s="25"/>
      <c r="F57" s="25"/>
      <c r="G57" s="25"/>
      <c r="H57" s="25"/>
      <c r="I57" s="275"/>
      <c r="J57" s="275">
        <f>'Other Load(s)'!$M83</f>
        <v>0</v>
      </c>
      <c r="K57" s="275">
        <f>'Other Load(s)'!$M75</f>
        <v>0</v>
      </c>
      <c r="L57" s="275">
        <f>'Other Load(s)'!$M85</f>
        <v>0</v>
      </c>
      <c r="M57" s="225"/>
    </row>
    <row r="58" spans="1:13" ht="12.75">
      <c r="A58" s="13" t="s">
        <v>376</v>
      </c>
      <c r="B58" s="25"/>
      <c r="C58" s="25"/>
      <c r="D58" s="25"/>
      <c r="E58" s="25"/>
      <c r="F58" s="25"/>
      <c r="G58" s="25"/>
      <c r="H58" s="25"/>
      <c r="I58" s="275"/>
      <c r="J58" s="275"/>
      <c r="K58" s="275"/>
      <c r="L58" s="24"/>
      <c r="M58" s="282">
        <f>SUM(L48:L57)</f>
        <v>0</v>
      </c>
    </row>
    <row r="59" spans="1:13" ht="12.75">
      <c r="A59" s="13"/>
      <c r="B59" s="25"/>
      <c r="C59" s="25"/>
      <c r="D59" s="25"/>
      <c r="E59" s="25"/>
      <c r="F59" s="25"/>
      <c r="G59" s="25"/>
      <c r="H59" s="25"/>
      <c r="I59" s="275"/>
      <c r="J59" s="275"/>
      <c r="K59" s="275"/>
      <c r="L59" s="225"/>
      <c r="M59" s="24"/>
    </row>
    <row r="60" spans="1:13" ht="12.75">
      <c r="A60" s="13" t="s">
        <v>366</v>
      </c>
      <c r="B60" s="25" t="s">
        <v>367</v>
      </c>
      <c r="C60" s="254" t="str">
        <f>'System Parameters'!E18&amp;" "&amp;'System Parameters'!D14</f>
        <v> Feet</v>
      </c>
      <c r="D60" s="25" t="str">
        <f>'System Parameters'!D20&amp;" "&amp;'System Parameters'!E20</f>
        <v>  AWG</v>
      </c>
      <c r="E60" s="25"/>
      <c r="F60" s="25"/>
      <c r="G60" s="25"/>
      <c r="H60" s="25"/>
      <c r="I60" s="275"/>
      <c r="J60" s="275">
        <v>1</v>
      </c>
      <c r="K60" s="276">
        <f>'System Parameters'!F25</f>
        <v>0</v>
      </c>
      <c r="L60" s="276">
        <f>'System Parameters'!F25</f>
        <v>0</v>
      </c>
      <c r="M60" s="225"/>
    </row>
    <row r="61" spans="1:13" ht="12.75">
      <c r="A61" s="269" t="s">
        <v>275</v>
      </c>
      <c r="B61" s="270"/>
      <c r="C61" s="270"/>
      <c r="D61" s="270"/>
      <c r="E61" s="270"/>
      <c r="F61" s="270"/>
      <c r="G61" s="270"/>
      <c r="H61" s="270"/>
      <c r="I61" s="270"/>
      <c r="J61" s="270"/>
      <c r="K61" s="270"/>
      <c r="L61" s="271"/>
      <c r="M61" s="272">
        <f>M24+M29+M35+M38+M41+M47+M58+L60+M63</f>
        <v>0</v>
      </c>
    </row>
    <row r="62" spans="1:13" ht="4.5" customHeight="1">
      <c r="A62" s="16"/>
      <c r="B62" s="16"/>
      <c r="C62" s="16"/>
      <c r="D62" s="16"/>
      <c r="E62" s="16"/>
      <c r="F62" s="16"/>
      <c r="G62" s="16"/>
      <c r="H62" s="25"/>
      <c r="I62" s="16"/>
      <c r="J62" s="16"/>
      <c r="K62" s="16"/>
      <c r="L62" s="16"/>
      <c r="M62" s="16"/>
    </row>
    <row r="63" spans="1:13" ht="12.75">
      <c r="A63" s="13" t="s">
        <v>368</v>
      </c>
      <c r="B63" s="264"/>
      <c r="C63" s="255" t="s">
        <v>377</v>
      </c>
      <c r="D63" s="16"/>
      <c r="E63" s="16"/>
      <c r="F63" s="16"/>
      <c r="G63" s="16"/>
      <c r="H63" s="16"/>
      <c r="I63" s="16"/>
      <c r="J63" s="16"/>
      <c r="K63" s="16"/>
      <c r="L63" s="16"/>
      <c r="M63" s="16"/>
    </row>
    <row r="64" spans="1:13" ht="4.5" customHeight="1">
      <c r="A64" s="13"/>
      <c r="B64" s="259"/>
      <c r="C64" s="25"/>
      <c r="D64" s="16"/>
      <c r="E64" s="16"/>
      <c r="F64" s="16"/>
      <c r="G64" s="16"/>
      <c r="H64" s="16"/>
      <c r="I64" s="16"/>
      <c r="J64" s="16"/>
      <c r="K64" s="16"/>
      <c r="L64" s="16"/>
      <c r="M64" s="16"/>
    </row>
    <row r="65" spans="1:13" ht="12.75">
      <c r="A65" s="13" t="s">
        <v>369</v>
      </c>
      <c r="B65" s="274">
        <f>(M61*(B63/100))+M61</f>
        <v>0</v>
      </c>
      <c r="C65" s="255" t="s">
        <v>94</v>
      </c>
      <c r="D65" s="16"/>
      <c r="E65" s="273"/>
      <c r="F65" s="16"/>
      <c r="G65" s="16"/>
      <c r="H65" s="16"/>
      <c r="I65" s="16"/>
      <c r="J65" s="16"/>
      <c r="K65" s="16"/>
      <c r="L65" s="16"/>
      <c r="M65" s="16"/>
    </row>
    <row r="66" spans="1:13" ht="4.5" customHeight="1">
      <c r="A66" s="13"/>
      <c r="B66" s="13"/>
      <c r="C66" s="25"/>
      <c r="D66" s="16"/>
      <c r="E66" s="16"/>
      <c r="F66" s="16"/>
      <c r="G66" s="16"/>
      <c r="H66" s="16"/>
      <c r="I66" s="16"/>
      <c r="J66" s="16"/>
      <c r="K66" s="16"/>
      <c r="L66" s="16"/>
      <c r="M66" s="16"/>
    </row>
    <row r="67" spans="1:13" ht="12.75">
      <c r="A67" s="13" t="s">
        <v>370</v>
      </c>
      <c r="B67" s="266">
        <v>0</v>
      </c>
      <c r="C67" s="255" t="s">
        <v>391</v>
      </c>
      <c r="D67" s="16"/>
      <c r="E67" s="16"/>
      <c r="F67" s="268"/>
      <c r="G67" s="16"/>
      <c r="H67" s="16"/>
      <c r="I67" s="16"/>
      <c r="J67" s="16"/>
      <c r="K67" s="16"/>
      <c r="L67" s="16"/>
      <c r="M67" s="16"/>
    </row>
    <row r="68" spans="1:13" ht="5.25" customHeight="1">
      <c r="A68" s="13"/>
      <c r="B68" s="16"/>
      <c r="C68" s="25"/>
      <c r="D68" s="16"/>
      <c r="E68" s="16"/>
      <c r="F68" s="16"/>
      <c r="G68" s="16"/>
      <c r="H68" s="16"/>
      <c r="I68" s="16"/>
      <c r="J68" s="16"/>
      <c r="K68" s="16"/>
      <c r="L68" s="16"/>
      <c r="M68" s="16"/>
    </row>
    <row r="69" spans="1:13" ht="12.75">
      <c r="A69" s="13" t="s">
        <v>371</v>
      </c>
      <c r="B69" s="262">
        <f>IF(B67&gt;0,(1-M61/(B67*1000))*100,0)</f>
        <v>0</v>
      </c>
      <c r="C69" s="255" t="s">
        <v>389</v>
      </c>
      <c r="D69" s="16"/>
      <c r="E69" s="16"/>
      <c r="F69" s="16"/>
      <c r="G69" s="16"/>
      <c r="H69" s="16"/>
      <c r="I69" s="16"/>
      <c r="J69" s="16"/>
      <c r="K69" s="16"/>
      <c r="L69" s="16"/>
      <c r="M69" s="16"/>
    </row>
    <row r="70" spans="1:13" ht="5.25" customHeight="1">
      <c r="A70" s="13"/>
      <c r="B70" s="259"/>
      <c r="C70" s="25"/>
      <c r="D70" s="16"/>
      <c r="E70" s="16"/>
      <c r="F70" s="16"/>
      <c r="G70" s="16"/>
      <c r="H70" s="16"/>
      <c r="I70" s="16"/>
      <c r="J70" s="16"/>
      <c r="K70" s="16"/>
      <c r="L70" s="16"/>
      <c r="M70" s="16"/>
    </row>
    <row r="71" spans="1:13" ht="12.75" customHeight="1">
      <c r="A71" s="145" t="s">
        <v>392</v>
      </c>
      <c r="B71" s="267">
        <v>80</v>
      </c>
      <c r="C71" s="263" t="s">
        <v>390</v>
      </c>
      <c r="D71" s="455"/>
      <c r="E71" s="388"/>
      <c r="F71" s="388"/>
      <c r="G71" s="388"/>
      <c r="H71" s="388"/>
      <c r="I71" s="388"/>
      <c r="J71" s="388"/>
      <c r="K71" s="388"/>
      <c r="L71" s="388"/>
      <c r="M71" s="388"/>
    </row>
    <row r="72" spans="1:13" ht="20.25" customHeight="1" thickBot="1">
      <c r="A72" s="258" t="s">
        <v>393</v>
      </c>
      <c r="B72" s="196"/>
      <c r="C72" s="196"/>
      <c r="D72" s="196"/>
      <c r="E72" s="196"/>
      <c r="F72" s="196"/>
      <c r="G72" s="196"/>
      <c r="H72" s="196"/>
      <c r="I72" s="196"/>
      <c r="J72" s="196"/>
      <c r="K72" s="16"/>
      <c r="L72" s="16"/>
      <c r="M72" s="16"/>
    </row>
    <row r="73" spans="1:13" ht="27.75" customHeight="1" thickBot="1">
      <c r="A73" s="27" t="s">
        <v>372</v>
      </c>
      <c r="B73" s="283" t="s">
        <v>373</v>
      </c>
      <c r="C73" s="25" t="s">
        <v>395</v>
      </c>
      <c r="D73" s="16"/>
      <c r="E73" s="16"/>
      <c r="F73" s="16"/>
      <c r="G73" s="16"/>
      <c r="H73" s="16"/>
      <c r="I73" s="16"/>
      <c r="J73" s="16"/>
      <c r="K73" s="16"/>
      <c r="L73" s="16"/>
      <c r="M73" s="16"/>
    </row>
    <row r="74" spans="1:3" s="308" customFormat="1" ht="6" customHeight="1">
      <c r="A74" s="305"/>
      <c r="B74" s="306"/>
      <c r="C74" s="307"/>
    </row>
    <row r="75" s="301" customFormat="1" ht="26.25" customHeight="1">
      <c r="A75" s="301" t="s">
        <v>401</v>
      </c>
    </row>
  </sheetData>
  <sheetProtection password="C13D" sheet="1"/>
  <mergeCells count="2">
    <mergeCell ref="B19:G19"/>
    <mergeCell ref="D71:M71"/>
  </mergeCells>
  <dataValidations count="1">
    <dataValidation type="whole" allowBlank="1" showInputMessage="1" showErrorMessage="1" sqref="B63">
      <formula1>0</formula1>
      <formula2>100</formula2>
    </dataValidation>
  </dataValidation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Siemens Airfield Solutions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John.Chapman@adb-air.com</dc:creator>
  <cp:keywords/>
  <dc:description/>
  <cp:lastModifiedBy>Chapman John</cp:lastModifiedBy>
  <cp:lastPrinted>2007-01-18T16:42:28Z</cp:lastPrinted>
  <dcterms:created xsi:type="dcterms:W3CDTF">2006-05-17T15:57:26Z</dcterms:created>
  <dcterms:modified xsi:type="dcterms:W3CDTF">2014-03-14T13:30:33Z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umber">
    <vt:lpwstr>2.1</vt:lpwstr>
  </property>
</Properties>
</file>